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cbwmitexnl-my.sharepoint.com/personal/adelfgou_inretail_nl/Documents/Documenten/"/>
    </mc:Choice>
  </mc:AlternateContent>
  <xr:revisionPtr revIDLastSave="0" documentId="8_{0534A744-A85F-4856-92EB-D2392BFDAA0E}" xr6:coauthVersionLast="47" xr6:coauthVersionMax="47" xr10:uidLastSave="{00000000-0000-0000-0000-000000000000}"/>
  <bookViews>
    <workbookView xWindow="-108" yWindow="-108" windowWidth="23256" windowHeight="12576" xr2:uid="{9C2A2D5D-D9B4-48DF-84DA-62FA83D4A263}"/>
  </bookViews>
  <sheets>
    <sheet name="Rekentool" sheetId="2" r:id="rId1"/>
    <sheet name="Nieuwe Loontabel" sheetId="3" state="hidden" r:id="rId2"/>
    <sheet name="Oude Loontabel" sheetId="4" state="hidden" r:id="rId3"/>
  </sheets>
  <definedNames>
    <definedName name="_xlnm.Print_Area" localSheetId="0">Rekentool!$A$1:$T$45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4" i="2" l="1"/>
  <c r="F40" i="2" l="1"/>
  <c r="G23" i="2"/>
  <c r="E23" i="2"/>
  <c r="F23" i="2" s="1"/>
  <c r="F28" i="2" l="1"/>
  <c r="E28" i="2" l="1"/>
  <c r="F32" i="2"/>
  <c r="F36" i="2" l="1"/>
  <c r="F38" i="2" l="1"/>
  <c r="E44" i="2" s="1"/>
  <c r="F44" i="2" l="1"/>
  <c r="G4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 Drost | INretail</author>
    <author>Thijmen de Coo | INretail</author>
  </authors>
  <commentList>
    <comment ref="B9" authorId="0" shapeId="0" xr:uid="{1DE5EE18-489A-44DA-8100-91777496E4A0}">
      <text>
        <r>
          <rPr>
            <sz val="11"/>
            <color theme="1"/>
            <rFont val="Calibri"/>
            <family val="2"/>
            <scheme val="minor"/>
          </rPr>
          <t>Vul hier de naam van de medewerker in.</t>
        </r>
      </text>
    </comment>
    <comment ref="B11" authorId="0" shapeId="0" xr:uid="{892D344F-741E-4682-88CA-C031AEA8F2E4}">
      <text>
        <r>
          <rPr>
            <sz val="11"/>
            <color theme="1"/>
            <rFont val="Calibri"/>
            <family val="2"/>
            <scheme val="minor"/>
          </rPr>
          <t xml:space="preserve">Vul hier in in welke loontabel je bent ingedeeld:
- Mode, juweliers, parfumerieën en Verf &amp; woninginrichting
- Sport &amp; Schoenen
- Woonbranche
- Tuincentrumbranche
</t>
        </r>
      </text>
    </comment>
    <comment ref="B13" authorId="0" shapeId="0" xr:uid="{D8E41F71-6C16-464A-B616-DB5A637E9C51}">
      <text>
        <r>
          <rPr>
            <sz val="11"/>
            <color theme="1"/>
            <rFont val="Calibri"/>
            <family val="2"/>
            <scheme val="minor"/>
          </rPr>
          <t xml:space="preserve">Vul hier de functiegroep in die van toepassing. Dit kan functiegroep A t/m I zijn. De indeling kan worden geraadpleegd via www.functiewijzer.nl
</t>
        </r>
      </text>
    </comment>
    <comment ref="B15" authorId="0" shapeId="0" xr:uid="{0DF041D2-E508-464E-84B5-D25FD1C71A49}">
      <text>
        <r>
          <rPr>
            <sz val="11"/>
            <color theme="1"/>
            <rFont val="Calibri"/>
            <family val="2"/>
            <scheme val="minor"/>
          </rPr>
          <t xml:space="preserve">Vul hier het aantal contracturen in. 
Vul bij variabele uren het gemiddeld aantal gewerkte uren in de laatste 26 weken. 
Bij een kortere periode in dienst hanteer dan:
Het aantal uren optellen vanaf start dienstverband en delen door aantal weken dienstverband (t/m 30 juni 2022). </t>
        </r>
      </text>
    </comment>
    <comment ref="B17" authorId="0" shapeId="0" xr:uid="{0B5E5504-E214-4D1E-9D09-A22FFD6A9C7F}">
      <text>
        <r>
          <rPr>
            <sz val="11"/>
            <color theme="1"/>
            <rFont val="Calibri"/>
            <family val="2"/>
            <scheme val="minor"/>
          </rPr>
          <t>Vul hier het huidige uurloon in. Dit kan bijvoorbeeld worden geraadpleegd op de loonstrook van juni 2022.</t>
        </r>
      </text>
    </comment>
    <comment ref="B19" authorId="0" shapeId="0" xr:uid="{A60867EF-E126-4492-850C-8089505E3242}">
      <text>
        <r>
          <rPr>
            <sz val="11"/>
            <color theme="1"/>
            <rFont val="Calibri"/>
            <family val="2"/>
            <scheme val="minor"/>
          </rPr>
          <t>Op basis van de cao worden de lonen verhoogd met 1,81% en 2,5%. Tenzij werkgever en werknemer anders afspreken is de verhoging beperkt tot het nieuwe maximum van de loontabel per 1 juli 2022.</t>
        </r>
      </text>
    </comment>
    <comment ref="B25" authorId="0" shapeId="0" xr:uid="{71A7D73D-61EB-4552-801A-F25BE187FE1C}">
      <text>
        <r>
          <rPr>
            <sz val="11"/>
            <color indexed="81"/>
            <rFont val="Calibri"/>
            <family val="2"/>
          </rPr>
          <t>Wordt uitgerekend op basis van de nieuwe loontabellen.</t>
        </r>
      </text>
    </comment>
    <comment ref="B30" authorId="0" shapeId="0" xr:uid="{3802946F-0AE7-492D-94A9-C625DED95A49}">
      <text>
        <r>
          <rPr>
            <sz val="11"/>
            <color indexed="81"/>
            <rFont val="Calibri"/>
            <family val="2"/>
            <scheme val="minor"/>
          </rPr>
          <t>Wordt uitgerekend op basis van de nieuwe loontabellen.</t>
        </r>
      </text>
    </comment>
    <comment ref="B32" authorId="0" shapeId="0" xr:uid="{B58586EE-CADB-4CB7-AFBB-805C8B704309}">
      <text>
        <r>
          <rPr>
            <sz val="11"/>
            <color theme="1"/>
            <rFont val="Calibri"/>
            <family val="2"/>
            <scheme val="minor"/>
          </rPr>
          <t>In dit veld wordt het nieuwe uurloon getoond.</t>
        </r>
      </text>
    </comment>
    <comment ref="B36" authorId="0" shapeId="0" xr:uid="{F1BFB973-6FF1-4608-9459-CD144FB9CB07}">
      <text>
        <r>
          <rPr>
            <sz val="11"/>
            <color theme="1"/>
            <rFont val="Calibri"/>
            <family val="2"/>
            <scheme val="minor"/>
          </rPr>
          <t xml:space="preserve">Wordt uitgerekend op basis van de nieuwe loontabellen en op basis van de urenopgave ingevuld bij aantal contracturen per week .Dit maandloon wordt gebruikt voor de berekening van de eenmalige uitkering.
</t>
        </r>
      </text>
    </comment>
    <comment ref="B38" authorId="0" shapeId="0" xr:uid="{729CBDD0-A93F-4757-A443-0CA7B9D943E5}">
      <text>
        <r>
          <rPr>
            <sz val="11"/>
            <color theme="1"/>
            <rFont val="Calibri"/>
            <family val="2"/>
            <scheme val="minor"/>
          </rPr>
          <t>Medewerkers die wel de volledige 2,5% loonsverhoging ontvangen of meer dan €4000 verdienen komen niet in aanmerking voor de eenmalige uitkering.</t>
        </r>
      </text>
    </comment>
    <comment ref="B40" authorId="1" shapeId="0" xr:uid="{D887C808-1A20-45FA-BF78-836265D43560}">
      <text>
        <r>
          <rPr>
            <sz val="11"/>
            <color theme="1"/>
            <rFont val="Calibri"/>
            <family val="2"/>
            <scheme val="minor"/>
          </rPr>
          <t xml:space="preserve">Voor de medewerkers welke geen vast aantal uren werken is de volgende berekeningsmethodiek van toepassing.
- Was je voor 1 januari 2022 al in dienst, dan vul je hier het gemiddelde loon in over de maanden  januari t/m juni 2022. Dat bereken je als volgt: totaal maandloon over de periode januari 2022 t/m juni 2022 gedeeld door 6. Het vakantiegeld van mei telt hier niet in mee. 
- Ben je na 1 januari 2022 in dienst gekomen, dan vul je hier het gemiddelde maandloon in over de periode waarin je in dienst was. Dus als je 3 maanden in dienst bent, het totaal van de maandlonen gedeeld door 3. De maanden januari t/m juni 2022 vormen de basis voor de berekening. Het vakantiegeld van mei telt hier niet in mee. 
Let op: dit is een berekening ten behoeve van de 1-malige uitkering. Bij variabele uren kan het maandloon telkens varieren.
</t>
        </r>
      </text>
    </comment>
    <comment ref="B42" authorId="0" shapeId="0" xr:uid="{F8B0C15A-7D40-4A3B-9756-11374316537D}">
      <text>
        <r>
          <rPr>
            <sz val="11"/>
            <color indexed="81"/>
            <rFont val="Calibri"/>
            <family val="2"/>
          </rPr>
          <t>Wordt uitgerekend op basis van de nieuwe loontabellen.</t>
        </r>
      </text>
    </comment>
  </commentList>
</comments>
</file>

<file path=xl/sharedStrings.xml><?xml version="1.0" encoding="utf-8"?>
<sst xmlns="http://schemas.openxmlformats.org/spreadsheetml/2006/main" count="131" uniqueCount="98">
  <si>
    <t>Tool cao-verhoging en eenmalige uitkering juli 2022</t>
  </si>
  <si>
    <t xml:space="preserve"> -rekentool t.b.v. vaststellen nieuw salaris/1-malige uitkering medewerkers -</t>
  </si>
  <si>
    <t>Veld met uitkomst, hier kan je niks invullen</t>
  </si>
  <si>
    <t>Voorbeeld op basis van fictieve bedragen:  Oude max is €1.964,44. Tussenmaximum is €1.964,44*1,0181=€2.000, nieuwe max is €2.000*1,025=€2.050.</t>
  </si>
  <si>
    <t>Invulveld voor ondernemer of werknemer</t>
  </si>
  <si>
    <r>
      <t>A.</t>
    </r>
    <r>
      <rPr>
        <sz val="7"/>
        <color theme="1"/>
        <rFont val="Times New Roman"/>
        <family val="1"/>
      </rPr>
      <t xml:space="preserve">      </t>
    </r>
    <r>
      <rPr>
        <sz val="8"/>
        <color theme="1"/>
        <rFont val="Arial"/>
        <family val="2"/>
        <charset val="1"/>
      </rPr>
      <t>Huidig salaris niet meer dan €1.964,44 dan is nieuwe salaris €1.964,44*1,0181*1,025. Geen recht op eenmalige uitkering.</t>
    </r>
  </si>
  <si>
    <r>
      <t>B.</t>
    </r>
    <r>
      <rPr>
        <sz val="7"/>
        <color theme="1"/>
        <rFont val="Times New Roman"/>
        <family val="1"/>
      </rPr>
      <t xml:space="preserve">      </t>
    </r>
    <r>
      <rPr>
        <sz val="8"/>
        <color theme="1"/>
        <rFont val="Arial"/>
        <family val="2"/>
        <charset val="1"/>
      </rPr>
      <t>Huidig salaris tussen €1.964,44 en €2.000 dan nieuwe salaris €2.050. Geen recht op eenmalige uitkering.</t>
    </r>
  </si>
  <si>
    <t>In de uitkomst kan in de uurlonen een verschil ontstaan wegens afronding.</t>
  </si>
  <si>
    <t>De bedragen opgenomen in de loontabellen zijn leidend.</t>
  </si>
  <si>
    <r>
      <t>E.</t>
    </r>
    <r>
      <rPr>
        <sz val="7"/>
        <color theme="1"/>
        <rFont val="Times New Roman"/>
        <family val="1"/>
      </rPr>
      <t xml:space="preserve">      </t>
    </r>
    <r>
      <rPr>
        <sz val="8"/>
        <color theme="1"/>
        <rFont val="Arial"/>
        <family val="2"/>
        <charset val="1"/>
      </rPr>
      <t>Huidig salaris €2.050 dan nieuwe salaris €2.050. Eenmalige van 6*€2.050*2,5%=€307,50.</t>
    </r>
  </si>
  <si>
    <t>Stap 1</t>
  </si>
  <si>
    <t>Naam medewerker</t>
  </si>
  <si>
    <r>
      <t>F.</t>
    </r>
    <r>
      <rPr>
        <sz val="7"/>
        <color theme="1"/>
        <rFont val="Times New Roman"/>
        <family val="1"/>
      </rPr>
      <t xml:space="preserve">      </t>
    </r>
    <r>
      <rPr>
        <sz val="8"/>
        <color theme="1"/>
        <rFont val="Arial"/>
        <family val="2"/>
        <charset val="1"/>
      </rPr>
      <t>Huidig salaris hoger dan €2.050 dan nieuwe salaris gelijk aan huidig. Eenmalige van 6*€maandsalaris*2,5%.</t>
    </r>
  </si>
  <si>
    <t>Wat mag de werkgever precies verrekenen?</t>
  </si>
  <si>
    <t>Stap 2</t>
  </si>
  <si>
    <t>Welke loontabel is van toepassing</t>
  </si>
  <si>
    <t>Tuincentra</t>
  </si>
  <si>
    <t>In de rekenvoorbeelden komt naar voren dat medewerkers zowel een verhoging als een eenmalige uitkering kunnen ontvangen.</t>
  </si>
  <si>
    <t>In lijn met afspraken uit de cao, mag de werkgever verrekenen.</t>
  </si>
  <si>
    <t>Stap 3</t>
  </si>
  <si>
    <t>Huidige functiegroep</t>
  </si>
  <si>
    <t>G</t>
  </si>
  <si>
    <t>De werkgever mag de totale genoten loonsverhoging vanwege de 2,5% over de looptijd van de cao verrekenen.</t>
  </si>
  <si>
    <t>In formulevorm: 6*(nieuw schaalmax– huidige salaris). Dan krijg je dit:</t>
  </si>
  <si>
    <t>Stap 4</t>
  </si>
  <si>
    <t>Aantal contracturen per week</t>
  </si>
  <si>
    <r>
      <t>A.</t>
    </r>
    <r>
      <rPr>
        <sz val="7"/>
        <color theme="1"/>
        <rFont val="Times New Roman"/>
        <family val="1"/>
      </rPr>
      <t xml:space="preserve">      </t>
    </r>
    <r>
      <rPr>
        <sz val="8"/>
        <color theme="1"/>
        <rFont val="Arial"/>
        <family val="2"/>
        <charset val="1"/>
      </rPr>
      <t>Er ontstaat er geen recht op een eenmalige uitkering en kan er ook niets verrekend worden.</t>
    </r>
  </si>
  <si>
    <r>
      <t>B.</t>
    </r>
    <r>
      <rPr>
        <sz val="7"/>
        <color theme="1"/>
        <rFont val="Times New Roman"/>
        <family val="1"/>
      </rPr>
      <t xml:space="preserve">      </t>
    </r>
    <r>
      <rPr>
        <sz val="8"/>
        <color theme="1"/>
        <rFont val="Arial"/>
        <family val="2"/>
        <charset val="1"/>
      </rPr>
      <t>Er ontstaat er geen recht op een eenmalige uitkering en kan er ook niets verrekend worden.</t>
    </r>
  </si>
  <si>
    <t>Stap 5</t>
  </si>
  <si>
    <t>Huidig uurloon</t>
  </si>
  <si>
    <t>Stap 6</t>
  </si>
  <si>
    <t>Uitkomsten van berekening</t>
  </si>
  <si>
    <r>
      <t>E.</t>
    </r>
    <r>
      <rPr>
        <sz val="7"/>
        <color theme="1"/>
        <rFont val="Times New Roman"/>
        <family val="1"/>
      </rPr>
      <t xml:space="preserve">      </t>
    </r>
    <r>
      <rPr>
        <sz val="8"/>
        <color theme="1"/>
        <rFont val="Arial"/>
        <family val="2"/>
        <charset val="1"/>
      </rPr>
      <t>De eenmalige kan niet verrekend worden met de structurele loonstijging uit deze cao want die is nul voor deze persoon.</t>
    </r>
  </si>
  <si>
    <t>Loonschalen</t>
  </si>
  <si>
    <r>
      <t>F.</t>
    </r>
    <r>
      <rPr>
        <sz val="7"/>
        <color theme="1"/>
        <rFont val="Times New Roman"/>
        <family val="1"/>
      </rPr>
      <t xml:space="preserve">      </t>
    </r>
    <r>
      <rPr>
        <sz val="8"/>
        <color theme="1"/>
        <rFont val="Arial"/>
        <family val="2"/>
        <charset val="1"/>
      </rPr>
      <t>De eenmalige kan niet verrekend worden met de structurele loonstijging uit deze cao want die is nul voor deze persoon.</t>
    </r>
  </si>
  <si>
    <t>oude maximum</t>
  </si>
  <si>
    <t>tussenmaximum</t>
  </si>
  <si>
    <t>nieuw maximum</t>
  </si>
  <si>
    <t>voorbeelden A t/m F</t>
  </si>
  <si>
    <t xml:space="preserve"> 1-1-2022</t>
  </si>
  <si>
    <t>verhoging 1,81%</t>
  </si>
  <si>
    <t>verhoging 2,5%</t>
  </si>
  <si>
    <t>Salaris</t>
  </si>
  <si>
    <t>Oude max</t>
  </si>
  <si>
    <t>Tussenmax</t>
  </si>
  <si>
    <t>Nieuw max</t>
  </si>
  <si>
    <t>Nieuw salaris</t>
  </si>
  <si>
    <t>Structu-reel?</t>
  </si>
  <si>
    <t>Eenmalige uitkering?</t>
  </si>
  <si>
    <t>Hoogte:</t>
  </si>
  <si>
    <t>Verrekening?</t>
  </si>
  <si>
    <t>Verrekende eenmalige uitkering:</t>
  </si>
  <si>
    <t xml:space="preserve"> ja</t>
  </si>
  <si>
    <t xml:space="preserve"> nee</t>
  </si>
  <si>
    <t xml:space="preserve"> nvt</t>
  </si>
  <si>
    <t>Stap 7</t>
  </si>
  <si>
    <t>Nieuwe uurloon na toepassing verhoging conform cao</t>
  </si>
  <si>
    <t>nieuw uurloon met verhoging:</t>
  </si>
  <si>
    <t>Uurloon als dat al boven het maximum zit:</t>
  </si>
  <si>
    <t xml:space="preserve"> €          -  </t>
  </si>
  <si>
    <t>Stap 8 t/m 10</t>
  </si>
  <si>
    <t>Berekening nieuw maandloon</t>
  </si>
  <si>
    <t>Stap 8</t>
  </si>
  <si>
    <t>Nieuw uurloon</t>
  </si>
  <si>
    <t>Stap 9</t>
  </si>
  <si>
    <t>Stap 10</t>
  </si>
  <si>
    <t>Nieuwe bruto maandsalaris</t>
  </si>
  <si>
    <t>Stap 11</t>
  </si>
  <si>
    <t>Recht op 1-malige uitkering</t>
  </si>
  <si>
    <t>Stap 12</t>
  </si>
  <si>
    <t>Gemiddeld maandloon over januari t/m juni 2022</t>
  </si>
  <si>
    <t>Stap 13</t>
  </si>
  <si>
    <t>Berekening recht op 1-malige uitkering</t>
  </si>
  <si>
    <t>berekening eenmalige
uitkering:</t>
  </si>
  <si>
    <t>Mogelijke verrekening omdat er sprake is van een gedeeltelijke loonsverhoging</t>
  </si>
  <si>
    <t>eenmalige uitkering na verrekening</t>
  </si>
  <si>
    <t>INretail, juni 2022</t>
  </si>
  <si>
    <t>Loontabel NIEUW</t>
  </si>
  <si>
    <t>Uren</t>
  </si>
  <si>
    <t>A</t>
  </si>
  <si>
    <t>B</t>
  </si>
  <si>
    <t>C</t>
  </si>
  <si>
    <t>D</t>
  </si>
  <si>
    <t>E</t>
  </si>
  <si>
    <t>F</t>
  </si>
  <si>
    <t>H</t>
  </si>
  <si>
    <t>I</t>
  </si>
  <si>
    <t>Mode, juw en parf en verf en woninginr</t>
  </si>
  <si>
    <t>Sport en schoenen</t>
  </si>
  <si>
    <t>Wonen</t>
  </si>
  <si>
    <t>Loontabel OUD</t>
  </si>
  <si>
    <t>Deze tool is een hulpmiddel om de loonsverhoging en eenmalige uitkering per 1 juli te berekenen.</t>
  </si>
  <si>
    <r>
      <t>C.</t>
    </r>
    <r>
      <rPr>
        <sz val="7"/>
        <color theme="1"/>
        <rFont val="Times New Roman"/>
        <family val="1"/>
      </rPr>
      <t xml:space="preserve">      </t>
    </r>
    <r>
      <rPr>
        <sz val="8"/>
        <color theme="1"/>
        <rFont val="Arial"/>
        <family val="2"/>
        <charset val="1"/>
      </rPr>
      <t>Huidig salaris €2.001 dan nieuwe salaris €2.050. Eenmalige van 6*€2.050*2,5%=307,50</t>
    </r>
  </si>
  <si>
    <r>
      <t>D.</t>
    </r>
    <r>
      <rPr>
        <sz val="7"/>
        <color theme="1"/>
        <rFont val="Times New Roman"/>
        <family val="1"/>
      </rPr>
      <t xml:space="preserve">      </t>
    </r>
    <r>
      <rPr>
        <sz val="8"/>
        <color theme="1"/>
        <rFont val="Arial"/>
        <family val="2"/>
        <charset val="1"/>
      </rPr>
      <t>Huidig salaris €2.049 dan nieuwe salaris €2.050. Eenmalige van 6*€2.050*2,5%=€307,50.</t>
    </r>
  </si>
  <si>
    <t xml:space="preserve">Let op: Loonsverhogingen die in de eerste helft van 2022 zijn gegeven, vooruitlopend op een cao-loonsverhoging, mogen met de 2,5% loonsverhoging worden verrekend. Verder mogen met de eenmalige uitkering loonsverhogingen, bonussen en provisie gegeven in 2022 worden verrekend. Dit zijn twee verschillende verrekenopties.
Deze opties zijn niet in deze rekentool verwerkt. </t>
  </si>
  <si>
    <t>Bij het samenstellen van deze rekentool is door INretail de uiterste zorg betracht. Niettemin staat INretail niet in voor de juistheid van de uitkomsten van de rekentool. INretail sluit iedere aansprakelijkheid uit voor schade, van welke aard dan ook, ontstaan door het gebruik van de formules in de rekentool en het gebruik van de rekentool zelf.   </t>
  </si>
  <si>
    <r>
      <t>D.</t>
    </r>
    <r>
      <rPr>
        <sz val="7"/>
        <color theme="1"/>
        <rFont val="Times New Roman"/>
        <family val="1"/>
      </rPr>
      <t xml:space="preserve">      </t>
    </r>
    <r>
      <rPr>
        <sz val="8"/>
        <color theme="1"/>
        <rFont val="Arial"/>
        <family val="2"/>
        <charset val="1"/>
      </rPr>
      <t>De eenmalige kan verrekend worden met 6*(€2.050-€2.049)=€6, dus dan resteert een eenmalige van €301,5.</t>
    </r>
  </si>
  <si>
    <r>
      <t>C.</t>
    </r>
    <r>
      <rPr>
        <sz val="7"/>
        <color theme="1"/>
        <rFont val="Times New Roman"/>
        <family val="1"/>
      </rPr>
      <t xml:space="preserve">      </t>
    </r>
    <r>
      <rPr>
        <sz val="8"/>
        <color theme="1"/>
        <rFont val="Arial"/>
        <family val="2"/>
        <charset val="1"/>
      </rPr>
      <t>De eenmalige kan verrekend worden met 6*(€2.050-€2.001)=€294, dus dan resteert een eenmalige van €13,50.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</si>
</sst>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 &quot;€&quot;\ * #,##0.00_ ;_ &quot;€&quot;\ * \-#,##0.00_ ;_ &quot;€&quot;\ * &quot;-&quot;??_ ;_ @_ "/>
    <numFmt numFmtId="164" formatCode="0.0_ ;\-0.0\ "/>
    <numFmt numFmtId="165" formatCode="&quot;€&quot;\ #,##0.00"/>
    <numFmt numFmtId="166" formatCode="0.0"/>
  </numFmts>
  <fonts count="18" x14ac:knownFonts="1">
    <font>
      <sz val="11"/>
      <color theme="1"/>
      <name val="Calibri"/>
      <family val="2"/>
      <scheme val="minor"/>
    </font>
    <font>
      <b/>
      <sz val="11"/>
      <color theme="1"/>
      <name val="Calibri"/>
      <family val="2"/>
      <scheme val="minor"/>
    </font>
    <font>
      <b/>
      <sz val="20"/>
      <color theme="1"/>
      <name val="Calibri"/>
      <family val="2"/>
      <scheme val="minor"/>
    </font>
    <font>
      <b/>
      <sz val="14"/>
      <color theme="1"/>
      <name val="Calibri"/>
      <family val="2"/>
      <scheme val="minor"/>
    </font>
    <font>
      <sz val="9"/>
      <color theme="1"/>
      <name val="Calibri"/>
      <family val="2"/>
      <scheme val="minor"/>
    </font>
    <font>
      <sz val="11"/>
      <color indexed="81"/>
      <name val="Calibri"/>
      <family val="2"/>
    </font>
    <font>
      <sz val="11"/>
      <color indexed="81"/>
      <name val="Calibri"/>
      <family val="2"/>
      <scheme val="minor"/>
    </font>
    <font>
      <sz val="11"/>
      <color rgb="FF444444"/>
      <name val="Calibri"/>
      <family val="2"/>
      <charset val="1"/>
    </font>
    <font>
      <sz val="8"/>
      <color rgb="FF000000"/>
      <name val="Arial"/>
      <family val="2"/>
      <charset val="1"/>
    </font>
    <font>
      <sz val="11"/>
      <color rgb="FF000000"/>
      <name val="Calibri"/>
      <family val="2"/>
    </font>
    <font>
      <sz val="7"/>
      <color theme="1"/>
      <name val="Times New Roman"/>
      <family val="1"/>
    </font>
    <font>
      <sz val="8"/>
      <color theme="1"/>
      <name val="Arial"/>
      <family val="2"/>
      <charset val="1"/>
    </font>
    <font>
      <b/>
      <sz val="8"/>
      <color theme="1"/>
      <name val="Arial"/>
      <family val="2"/>
      <charset val="1"/>
    </font>
    <font>
      <b/>
      <sz val="7"/>
      <color rgb="FF000000"/>
      <name val="Arial"/>
      <family val="2"/>
      <charset val="1"/>
    </font>
    <font>
      <b/>
      <sz val="8"/>
      <color rgb="FF000000"/>
      <name val="Arial"/>
      <family val="2"/>
      <charset val="1"/>
    </font>
    <font>
      <sz val="11"/>
      <color rgb="FF444444"/>
      <name val="Calibri"/>
      <family val="2"/>
    </font>
    <font>
      <i/>
      <sz val="9"/>
      <color theme="1"/>
      <name val="Arial"/>
      <family val="2"/>
    </font>
    <font>
      <i/>
      <sz val="9"/>
      <color theme="1"/>
      <name val="Arial"/>
      <family val="2"/>
    </font>
  </fonts>
  <fills count="5">
    <fill>
      <patternFill patternType="none"/>
    </fill>
    <fill>
      <patternFill patternType="gray125"/>
    </fill>
    <fill>
      <patternFill patternType="solid">
        <fgColor theme="7" tint="0.39997558519241921"/>
        <bgColor indexed="64"/>
      </patternFill>
    </fill>
    <fill>
      <patternFill patternType="solid">
        <fgColor theme="7" tint="0.79998168889431442"/>
        <bgColor indexed="64"/>
      </patternFill>
    </fill>
    <fill>
      <patternFill patternType="solid">
        <fgColor theme="8" tint="0.79998168889431442"/>
        <bgColor indexed="64"/>
      </patternFill>
    </fill>
  </fills>
  <borders count="1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diagonal/>
    </border>
    <border>
      <left/>
      <right style="thick">
        <color auto="1"/>
      </right>
      <top/>
      <bottom/>
      <diagonal/>
    </border>
    <border>
      <left/>
      <right style="thick">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right/>
      <top/>
      <bottom style="medium">
        <color auto="1"/>
      </bottom>
      <diagonal/>
    </border>
    <border>
      <left style="thin">
        <color rgb="FF000000"/>
      </left>
      <right style="thin">
        <color rgb="FF000000"/>
      </right>
      <top style="thin">
        <color rgb="FF000000"/>
      </top>
      <bottom style="thin">
        <color rgb="FF000000"/>
      </bottom>
      <diagonal/>
    </border>
    <border>
      <left/>
      <right/>
      <top style="thick">
        <color auto="1"/>
      </top>
      <bottom/>
      <diagonal/>
    </border>
  </borders>
  <cellStyleXfs count="1">
    <xf numFmtId="0" fontId="0" fillId="0" borderId="0"/>
  </cellStyleXfs>
  <cellXfs count="56">
    <xf numFmtId="0" fontId="0" fillId="0" borderId="0" xfId="0"/>
    <xf numFmtId="165" fontId="0" fillId="0" borderId="0" xfId="0" applyNumberFormat="1"/>
    <xf numFmtId="0" fontId="0" fillId="3" borderId="15" xfId="0" applyFill="1" applyBorder="1"/>
    <xf numFmtId="0" fontId="0" fillId="4" borderId="15" xfId="0" applyFill="1" applyBorder="1"/>
    <xf numFmtId="0" fontId="0" fillId="0" borderId="8" xfId="0" applyBorder="1"/>
    <xf numFmtId="0" fontId="0" fillId="0" borderId="9" xfId="0" applyBorder="1"/>
    <xf numFmtId="44" fontId="0" fillId="3" borderId="1" xfId="0" applyNumberFormat="1" applyFill="1" applyBorder="1"/>
    <xf numFmtId="44" fontId="0" fillId="3" borderId="11" xfId="0" applyNumberFormat="1" applyFill="1" applyBorder="1"/>
    <xf numFmtId="164" fontId="0" fillId="3" borderId="1" xfId="0" applyNumberFormat="1" applyFill="1" applyBorder="1"/>
    <xf numFmtId="0" fontId="0" fillId="0" borderId="0" xfId="0" applyAlignment="1">
      <alignment wrapText="1"/>
    </xf>
    <xf numFmtId="0" fontId="0" fillId="0" borderId="9" xfId="0" applyBorder="1" applyAlignment="1">
      <alignment wrapText="1"/>
    </xf>
    <xf numFmtId="49" fontId="0" fillId="4" borderId="1" xfId="0" applyNumberFormat="1" applyFill="1" applyBorder="1" applyProtection="1">
      <protection locked="0"/>
    </xf>
    <xf numFmtId="164" fontId="0" fillId="4" borderId="1" xfId="0" applyNumberFormat="1" applyFill="1" applyBorder="1" applyProtection="1">
      <protection locked="0"/>
    </xf>
    <xf numFmtId="44" fontId="0" fillId="4" borderId="1" xfId="0" applyNumberFormat="1" applyFill="1" applyBorder="1" applyProtection="1">
      <protection locked="0"/>
    </xf>
    <xf numFmtId="0" fontId="0" fillId="3" borderId="1" xfId="0" applyFill="1" applyBorder="1"/>
    <xf numFmtId="4" fontId="0" fillId="3" borderId="1" xfId="0" applyNumberFormat="1" applyFill="1" applyBorder="1"/>
    <xf numFmtId="0" fontId="7" fillId="0" borderId="0" xfId="0" applyFont="1"/>
    <xf numFmtId="0" fontId="8" fillId="0" borderId="0" xfId="0" applyFont="1"/>
    <xf numFmtId="0" fontId="9" fillId="0" borderId="0" xfId="0" applyFont="1"/>
    <xf numFmtId="0" fontId="11" fillId="0" borderId="0" xfId="0" applyFont="1"/>
    <xf numFmtId="0" fontId="12" fillId="0" borderId="0" xfId="0" applyFont="1"/>
    <xf numFmtId="0" fontId="13" fillId="0" borderId="17" xfId="0" applyFont="1" applyBorder="1"/>
    <xf numFmtId="8" fontId="14" fillId="0" borderId="17" xfId="0" applyNumberFormat="1" applyFont="1" applyBorder="1"/>
    <xf numFmtId="8" fontId="8" fillId="0" borderId="17" xfId="0" applyNumberFormat="1" applyFont="1" applyBorder="1"/>
    <xf numFmtId="0" fontId="8" fillId="0" borderId="17" xfId="0" applyFont="1" applyBorder="1"/>
    <xf numFmtId="0" fontId="1" fillId="0" borderId="17" xfId="0" applyFont="1" applyBorder="1"/>
    <xf numFmtId="0" fontId="1" fillId="0" borderId="0" xfId="0" applyFont="1" applyAlignment="1">
      <alignment vertical="top" wrapText="1"/>
    </xf>
    <xf numFmtId="0" fontId="16" fillId="0" borderId="0" xfId="0" applyFont="1" applyBorder="1" applyAlignment="1">
      <alignment vertical="center" wrapText="1"/>
    </xf>
    <xf numFmtId="44" fontId="0" fillId="0" borderId="0" xfId="0" applyNumberFormat="1"/>
    <xf numFmtId="166" fontId="0" fillId="0" borderId="0" xfId="0" applyNumberFormat="1"/>
    <xf numFmtId="0" fontId="8" fillId="0" borderId="17" xfId="0" applyFont="1" applyBorder="1" applyAlignment="1">
      <alignment horizontal="center"/>
    </xf>
    <xf numFmtId="8" fontId="8" fillId="0" borderId="17" xfId="0" applyNumberFormat="1" applyFont="1" applyBorder="1" applyAlignment="1">
      <alignment horizontal="center"/>
    </xf>
    <xf numFmtId="0" fontId="2" fillId="2" borderId="5" xfId="0" applyFont="1" applyFill="1" applyBorder="1" applyAlignment="1"/>
    <xf numFmtId="0" fontId="2" fillId="2" borderId="6" xfId="0" applyFont="1" applyFill="1" applyBorder="1" applyAlignment="1"/>
    <xf numFmtId="0" fontId="2" fillId="2" borderId="7" xfId="0" applyFont="1" applyFill="1" applyBorder="1" applyAlignment="1"/>
    <xf numFmtId="0" fontId="3" fillId="0" borderId="12" xfId="0" applyFont="1" applyBorder="1" applyAlignment="1"/>
    <xf numFmtId="0" fontId="3" fillId="0" borderId="13" xfId="0" applyFont="1" applyBorder="1" applyAlignment="1"/>
    <xf numFmtId="0" fontId="3" fillId="0" borderId="14" xfId="0" applyFont="1" applyBorder="1" applyAlignment="1"/>
    <xf numFmtId="0" fontId="0" fillId="0" borderId="0" xfId="0" applyAlignment="1"/>
    <xf numFmtId="0" fontId="0" fillId="0" borderId="4" xfId="0" applyBorder="1" applyAlignment="1"/>
    <xf numFmtId="0" fontId="0" fillId="4" borderId="2" xfId="0" applyFill="1" applyBorder="1" applyAlignment="1" applyProtection="1">
      <protection locked="0"/>
    </xf>
    <xf numFmtId="0" fontId="0" fillId="4" borderId="3" xfId="0" applyFill="1" applyBorder="1" applyAlignment="1" applyProtection="1">
      <protection locked="0"/>
    </xf>
    <xf numFmtId="0" fontId="0" fillId="4" borderId="10" xfId="0" applyFill="1" applyBorder="1" applyAlignment="1" applyProtection="1">
      <protection locked="0"/>
    </xf>
    <xf numFmtId="0" fontId="4" fillId="0" borderId="3" xfId="0" applyFont="1" applyBorder="1" applyAlignment="1"/>
    <xf numFmtId="0" fontId="4" fillId="0" borderId="10" xfId="0" applyFont="1" applyBorder="1" applyAlignment="1"/>
    <xf numFmtId="0" fontId="15" fillId="0" borderId="0" xfId="0" applyFont="1" applyAlignment="1">
      <alignment horizontal="left" vertical="top" wrapText="1"/>
    </xf>
    <xf numFmtId="0" fontId="17" fillId="0" borderId="18" xfId="0" applyFont="1" applyBorder="1" applyAlignment="1">
      <alignment horizontal="center" vertical="center" wrapText="1"/>
    </xf>
    <xf numFmtId="0" fontId="1" fillId="0" borderId="0" xfId="0" applyFont="1" applyAlignment="1"/>
    <xf numFmtId="0" fontId="1" fillId="0" borderId="9" xfId="0" applyFont="1" applyBorder="1" applyAlignment="1"/>
    <xf numFmtId="0" fontId="0" fillId="0" borderId="9" xfId="0" applyBorder="1" applyAlignment="1"/>
    <xf numFmtId="0" fontId="0" fillId="0" borderId="0" xfId="0" applyAlignment="1">
      <alignment vertical="top" wrapText="1"/>
    </xf>
    <xf numFmtId="0" fontId="0" fillId="0" borderId="9" xfId="0" applyBorder="1" applyAlignment="1">
      <alignment vertical="top" wrapText="1"/>
    </xf>
    <xf numFmtId="0" fontId="0" fillId="0" borderId="16" xfId="0" applyBorder="1" applyAlignment="1">
      <alignment vertical="top" wrapText="1"/>
    </xf>
    <xf numFmtId="0" fontId="0" fillId="2" borderId="5" xfId="0" applyFill="1" applyBorder="1" applyAlignment="1"/>
    <xf numFmtId="0" fontId="0" fillId="2" borderId="6" xfId="0" applyFill="1" applyBorder="1" applyAlignment="1"/>
    <xf numFmtId="0" fontId="0" fillId="2" borderId="7" xfId="0" applyFill="1" applyBorder="1" applyAlignment="1"/>
  </cellXfs>
  <cellStyles count="1">
    <cellStyle name="Standaard" xfId="0" builtinId="0"/>
  </cellStyles>
  <dxfs count="19">
    <dxf>
      <numFmt numFmtId="165" formatCode="&quot;€&quot;\ #,##0.00"/>
    </dxf>
    <dxf>
      <numFmt numFmtId="165" formatCode="&quot;€&quot;\ #,##0.00"/>
    </dxf>
    <dxf>
      <numFmt numFmtId="165" formatCode="&quot;€&quot;\ #,##0.00"/>
    </dxf>
    <dxf>
      <numFmt numFmtId="165" formatCode="&quot;€&quot;\ #,##0.00"/>
    </dxf>
    <dxf>
      <numFmt numFmtId="165" formatCode="&quot;€&quot;\ #,##0.00"/>
    </dxf>
    <dxf>
      <numFmt numFmtId="165" formatCode="&quot;€&quot;\ #,##0.00"/>
    </dxf>
    <dxf>
      <numFmt numFmtId="165" formatCode="&quot;€&quot;\ #,##0.00"/>
    </dxf>
    <dxf>
      <numFmt numFmtId="165" formatCode="&quot;€&quot;\ #,##0.00"/>
    </dxf>
    <dxf>
      <numFmt numFmtId="165" formatCode="&quot;€&quot;\ #,##0.00"/>
    </dxf>
    <dxf>
      <fill>
        <patternFill patternType="none">
          <fgColor indexed="64"/>
          <bgColor indexed="65"/>
        </patternFill>
      </fill>
    </dxf>
    <dxf>
      <numFmt numFmtId="165" formatCode="&quot;€&quot;\ #,##0.00"/>
    </dxf>
    <dxf>
      <numFmt numFmtId="165" formatCode="&quot;€&quot;\ #,##0.00"/>
    </dxf>
    <dxf>
      <numFmt numFmtId="165" formatCode="&quot;€&quot;\ #,##0.00"/>
    </dxf>
    <dxf>
      <numFmt numFmtId="165" formatCode="&quot;€&quot;\ #,##0.00"/>
    </dxf>
    <dxf>
      <numFmt numFmtId="165" formatCode="&quot;€&quot;\ #,##0.00"/>
    </dxf>
    <dxf>
      <numFmt numFmtId="165" formatCode="&quot;€&quot;\ #,##0.00"/>
    </dxf>
    <dxf>
      <numFmt numFmtId="165" formatCode="&quot;€&quot;\ #,##0.00"/>
    </dxf>
    <dxf>
      <numFmt numFmtId="165" formatCode="&quot;€&quot;\ #,##0.00"/>
    </dxf>
    <dxf>
      <numFmt numFmtId="165" formatCode="&quot;€&quot;\ #,##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EAA309-4FA7-44F4-BD39-9F152539D759}" name="LoontabelNIEUW" displayName="LoontabelNIEUW" ref="A1:K5" totalsRowShown="0" headerRowCellStyle="Standaard" dataCellStyle="Standaard">
  <autoFilter ref="A1:K5" xr:uid="{47C86B18-4452-4F52-BABC-ECED937C1F48}"/>
  <sortState xmlns:xlrd2="http://schemas.microsoft.com/office/spreadsheetml/2017/richdata2" ref="A2:K5">
    <sortCondition ref="A1:A5"/>
  </sortState>
  <tableColumns count="11">
    <tableColumn id="1" xr3:uid="{0FA99F48-2D72-46F4-A1AE-B4F6B9A613FC}" name="Loontabel NIEUW" dataCellStyle="Standaard"/>
    <tableColumn id="2" xr3:uid="{86784CF7-F608-4A81-8A89-DABC8FAC3409}" name="Uren" dataCellStyle="Standaard"/>
    <tableColumn id="3" xr3:uid="{1DDCA602-53BA-4EFC-A836-4486C20C7462}" name="A" dataDxfId="18" dataCellStyle="Standaard"/>
    <tableColumn id="4" xr3:uid="{9430F970-A964-4B7D-B3EF-BD8444FA2C1A}" name="B" dataDxfId="17" dataCellStyle="Standaard"/>
    <tableColumn id="5" xr3:uid="{2ABD2AAB-4EB9-4F36-9E91-A04ADD23B0B3}" name="C" dataDxfId="16" dataCellStyle="Standaard"/>
    <tableColumn id="6" xr3:uid="{E8F9FF0A-4850-4191-8B23-25AEB143BAF3}" name="D" dataDxfId="15" dataCellStyle="Standaard"/>
    <tableColumn id="7" xr3:uid="{15EC64F0-60BB-4BE3-BB9B-0AED8A173A3A}" name="E" dataDxfId="14" dataCellStyle="Standaard"/>
    <tableColumn id="8" xr3:uid="{B39B2541-AA52-433C-8849-ED873BCB57DC}" name="F" dataDxfId="13" dataCellStyle="Standaard"/>
    <tableColumn id="9" xr3:uid="{0C0FF240-DC4E-455F-B8F6-8348CC5FD0D8}" name="G" dataDxfId="12" dataCellStyle="Standaard"/>
    <tableColumn id="10" xr3:uid="{A4154C4C-C81B-4783-ABE7-6CAC3A412B07}" name="H" dataDxfId="11" dataCellStyle="Standaard"/>
    <tableColumn id="11" xr3:uid="{BCD59583-3CFB-4493-89BC-522DE370DFAC}" name="I" dataDxfId="10" dataCellStyle="Standaard"/>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946C87-3446-4267-9D67-ACC9974E81A5}" name="LoontabelOUD" displayName="LoontabelOUD" ref="A1:K5" totalsRowShown="0" headerRowCellStyle="Standaard" dataCellStyle="Standaard">
  <autoFilter ref="A1:K5" xr:uid="{71D16B26-5917-45B4-99CF-607C52335F30}"/>
  <sortState xmlns:xlrd2="http://schemas.microsoft.com/office/spreadsheetml/2017/richdata2" ref="A2:K5">
    <sortCondition ref="A1:A5"/>
  </sortState>
  <tableColumns count="11">
    <tableColumn id="1" xr3:uid="{A9CD517B-30C6-4030-951B-F64C4CD5C672}" name="Loontabel OUD" dataCellStyle="Standaard"/>
    <tableColumn id="11" xr3:uid="{F3AF807A-285E-450C-BAA1-C642BC0EDFFF}" name="Uren" dataDxfId="9"/>
    <tableColumn id="2" xr3:uid="{2C8A3FEE-B759-4078-990B-3EA878F318A9}" name="A" dataDxfId="8" dataCellStyle="Standaard"/>
    <tableColumn id="3" xr3:uid="{F14D49EA-CD5F-4D00-99EE-E30767A5B3D2}" name="B" dataDxfId="7" dataCellStyle="Standaard"/>
    <tableColumn id="4" xr3:uid="{0A8C1EA0-BDAB-47AF-B835-2425F880D684}" name="C" dataDxfId="6" dataCellStyle="Standaard"/>
    <tableColumn id="5" xr3:uid="{DA75602D-3257-421C-B1AD-EC7EAC101B6D}" name="D" dataDxfId="5" dataCellStyle="Standaard"/>
    <tableColumn id="6" xr3:uid="{574CCB83-CAF2-4978-A897-C07E6067E4C2}" name="E" dataDxfId="4" dataCellStyle="Standaard"/>
    <tableColumn id="7" xr3:uid="{C660DAAD-9DE1-4252-A015-868DA942B295}" name="F" dataDxfId="3" dataCellStyle="Standaard"/>
    <tableColumn id="8" xr3:uid="{5E16E07D-6B51-40ED-82DE-8A1491C70EB6}" name="G" dataDxfId="2" dataCellStyle="Standaard"/>
    <tableColumn id="9" xr3:uid="{0826AF9D-C427-4444-9F5B-85A311EFAEDD}" name="H" dataDxfId="1" dataCellStyle="Standaard"/>
    <tableColumn id="10" xr3:uid="{0761EF96-5E14-4B5E-B778-AD13964F854F}" name="I" dataDxfId="0" dataCellStyle="Standaard"/>
  </tableColumns>
  <tableStyleInfo name="TableStyleMedium9"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BBAA6-FF1F-46E6-91FA-C94FCE12DD5F}">
  <dimension ref="A1:Y48"/>
  <sheetViews>
    <sheetView tabSelected="1" zoomScale="120" zoomScaleNormal="120" workbookViewId="0">
      <selection activeCell="B40" sqref="B40:E40"/>
    </sheetView>
  </sheetViews>
  <sheetFormatPr defaultColWidth="9.109375" defaultRowHeight="14.4" x14ac:dyDescent="0.3"/>
  <cols>
    <col min="1" max="1" width="12.44140625" customWidth="1"/>
    <col min="4" max="4" width="11.88671875" customWidth="1"/>
    <col min="5" max="7" width="14.6640625" customWidth="1"/>
    <col min="11" max="11" width="10.109375" bestFit="1" customWidth="1"/>
  </cols>
  <sheetData>
    <row r="1" spans="1:9" ht="27" thickTop="1" thickBot="1" x14ac:dyDescent="0.55000000000000004">
      <c r="A1" s="32" t="s">
        <v>0</v>
      </c>
      <c r="B1" s="33"/>
      <c r="C1" s="33"/>
      <c r="D1" s="33"/>
      <c r="E1" s="33"/>
      <c r="F1" s="33"/>
      <c r="G1" s="34"/>
    </row>
    <row r="2" spans="1:9" ht="19.2" thickTop="1" thickBot="1" x14ac:dyDescent="0.4">
      <c r="A2" s="35" t="s">
        <v>1</v>
      </c>
      <c r="B2" s="36"/>
      <c r="C2" s="36"/>
      <c r="D2" s="36"/>
      <c r="E2" s="36"/>
      <c r="F2" s="36"/>
      <c r="G2" s="37"/>
    </row>
    <row r="3" spans="1:9" x14ac:dyDescent="0.3">
      <c r="A3" s="2"/>
      <c r="B3" s="43" t="s">
        <v>2</v>
      </c>
      <c r="C3" s="43"/>
      <c r="D3" s="43"/>
      <c r="E3" s="43"/>
      <c r="F3" s="43"/>
      <c r="G3" s="44"/>
      <c r="I3" s="19" t="s">
        <v>3</v>
      </c>
    </row>
    <row r="4" spans="1:9" x14ac:dyDescent="0.3">
      <c r="A4" s="3"/>
      <c r="B4" s="43" t="s">
        <v>4</v>
      </c>
      <c r="C4" s="43"/>
      <c r="D4" s="43"/>
      <c r="E4" s="43"/>
      <c r="F4" s="43"/>
      <c r="G4" s="44"/>
      <c r="I4" s="19" t="s">
        <v>5</v>
      </c>
    </row>
    <row r="5" spans="1:9" x14ac:dyDescent="0.3">
      <c r="A5" s="4" t="s">
        <v>91</v>
      </c>
      <c r="G5" s="5"/>
      <c r="I5" s="19" t="s">
        <v>6</v>
      </c>
    </row>
    <row r="6" spans="1:9" x14ac:dyDescent="0.3">
      <c r="A6" s="16" t="s">
        <v>7</v>
      </c>
      <c r="G6" s="5"/>
      <c r="I6" s="19" t="s">
        <v>92</v>
      </c>
    </row>
    <row r="7" spans="1:9" x14ac:dyDescent="0.3">
      <c r="A7" s="16" t="s">
        <v>8</v>
      </c>
      <c r="G7" s="5"/>
      <c r="I7" s="19" t="s">
        <v>93</v>
      </c>
    </row>
    <row r="8" spans="1:9" x14ac:dyDescent="0.3">
      <c r="A8" s="16"/>
      <c r="G8" s="5"/>
      <c r="I8" s="19" t="s">
        <v>9</v>
      </c>
    </row>
    <row r="9" spans="1:9" x14ac:dyDescent="0.3">
      <c r="A9" s="4" t="s">
        <v>10</v>
      </c>
      <c r="B9" s="38" t="s">
        <v>11</v>
      </c>
      <c r="C9" s="38"/>
      <c r="D9" s="39"/>
      <c r="E9" s="40"/>
      <c r="F9" s="41"/>
      <c r="G9" s="42"/>
      <c r="I9" s="19" t="s">
        <v>12</v>
      </c>
    </row>
    <row r="10" spans="1:9" x14ac:dyDescent="0.3">
      <c r="A10" s="4"/>
      <c r="G10" s="5"/>
      <c r="I10" s="20" t="s">
        <v>13</v>
      </c>
    </row>
    <row r="11" spans="1:9" x14ac:dyDescent="0.3">
      <c r="A11" s="4" t="s">
        <v>14</v>
      </c>
      <c r="B11" s="38" t="s">
        <v>15</v>
      </c>
      <c r="C11" s="38"/>
      <c r="D11" s="39"/>
      <c r="E11" s="40" t="s">
        <v>87</v>
      </c>
      <c r="F11" s="41"/>
      <c r="G11" s="42"/>
      <c r="I11" s="19" t="s">
        <v>17</v>
      </c>
    </row>
    <row r="12" spans="1:9" x14ac:dyDescent="0.3">
      <c r="A12" s="4"/>
      <c r="G12" s="5"/>
      <c r="I12" s="19" t="s">
        <v>18</v>
      </c>
    </row>
    <row r="13" spans="1:9" x14ac:dyDescent="0.3">
      <c r="A13" s="4" t="s">
        <v>19</v>
      </c>
      <c r="B13" s="38" t="s">
        <v>20</v>
      </c>
      <c r="C13" s="38"/>
      <c r="D13" s="38"/>
      <c r="E13" s="39"/>
      <c r="F13" s="11" t="s">
        <v>79</v>
      </c>
      <c r="G13" s="5"/>
      <c r="I13" s="19" t="s">
        <v>22</v>
      </c>
    </row>
    <row r="14" spans="1:9" x14ac:dyDescent="0.3">
      <c r="A14" s="4"/>
      <c r="G14" s="5"/>
      <c r="I14" s="19" t="s">
        <v>23</v>
      </c>
    </row>
    <row r="15" spans="1:9" x14ac:dyDescent="0.3">
      <c r="A15" s="4" t="s">
        <v>24</v>
      </c>
      <c r="B15" s="38" t="s">
        <v>25</v>
      </c>
      <c r="C15" s="38"/>
      <c r="D15" s="38"/>
      <c r="E15" s="39"/>
      <c r="F15" s="12"/>
      <c r="G15" s="5"/>
      <c r="I15" s="19" t="s">
        <v>26</v>
      </c>
    </row>
    <row r="16" spans="1:9" x14ac:dyDescent="0.3">
      <c r="A16" s="4"/>
      <c r="G16" s="5"/>
      <c r="I16" s="19" t="s">
        <v>27</v>
      </c>
    </row>
    <row r="17" spans="1:19" x14ac:dyDescent="0.3">
      <c r="A17" s="4" t="s">
        <v>28</v>
      </c>
      <c r="B17" s="38" t="s">
        <v>29</v>
      </c>
      <c r="C17" s="38"/>
      <c r="D17" s="38"/>
      <c r="E17" s="39"/>
      <c r="F17" s="13"/>
      <c r="G17" s="5"/>
      <c r="I17" s="19" t="s">
        <v>97</v>
      </c>
    </row>
    <row r="18" spans="1:19" x14ac:dyDescent="0.3">
      <c r="A18" s="4"/>
      <c r="G18" s="5"/>
      <c r="I18" s="19" t="s">
        <v>96</v>
      </c>
    </row>
    <row r="19" spans="1:19" x14ac:dyDescent="0.3">
      <c r="A19" s="4" t="s">
        <v>30</v>
      </c>
      <c r="B19" s="38" t="s">
        <v>31</v>
      </c>
      <c r="C19" s="38"/>
      <c r="D19" s="38"/>
      <c r="E19" s="38"/>
      <c r="F19" s="38"/>
      <c r="G19" s="49"/>
      <c r="I19" s="19" t="s">
        <v>32</v>
      </c>
    </row>
    <row r="20" spans="1:19" x14ac:dyDescent="0.3">
      <c r="A20" s="4"/>
      <c r="E20" s="47" t="s">
        <v>33</v>
      </c>
      <c r="F20" s="47"/>
      <c r="G20" s="48"/>
      <c r="I20" s="19" t="s">
        <v>34</v>
      </c>
    </row>
    <row r="21" spans="1:19" x14ac:dyDescent="0.3">
      <c r="A21" s="4"/>
      <c r="E21" t="s">
        <v>35</v>
      </c>
      <c r="F21" t="s">
        <v>36</v>
      </c>
      <c r="G21" s="5" t="s">
        <v>37</v>
      </c>
      <c r="I21" s="19" t="s">
        <v>38</v>
      </c>
    </row>
    <row r="22" spans="1:19" x14ac:dyDescent="0.3">
      <c r="A22" s="4"/>
      <c r="E22" t="s">
        <v>39</v>
      </c>
      <c r="F22" t="s">
        <v>40</v>
      </c>
      <c r="G22" s="5" t="s">
        <v>41</v>
      </c>
      <c r="I22" s="21" t="s">
        <v>42</v>
      </c>
      <c r="J22" s="21" t="s">
        <v>43</v>
      </c>
      <c r="K22" s="21" t="s">
        <v>44</v>
      </c>
      <c r="L22" s="21" t="s">
        <v>45</v>
      </c>
      <c r="M22" s="21" t="s">
        <v>46</v>
      </c>
      <c r="N22" s="21" t="s">
        <v>47</v>
      </c>
      <c r="O22" s="21" t="s">
        <v>48</v>
      </c>
      <c r="P22" s="21" t="s">
        <v>49</v>
      </c>
      <c r="Q22" s="21" t="s">
        <v>50</v>
      </c>
      <c r="R22" s="21" t="s">
        <v>51</v>
      </c>
      <c r="S22" s="25"/>
    </row>
    <row r="23" spans="1:19" x14ac:dyDescent="0.3">
      <c r="A23" s="4"/>
      <c r="E23" s="6">
        <f>IF(AND(LEN(E11)&gt;0,LEN(F13)&gt;0),INDEX(LoontabelOUD[],MATCH(E11,LoontabelOUD[Loontabel OUD],0),MATCH(F13,LoontabelOUD[#Headers],0))/VLOOKUP(E11,LoontabelOUD[[Loontabel OUD]:[Uren]],2,FALSE)/4.3333333,"")</f>
        <v>11.659654179163333</v>
      </c>
      <c r="F23" s="6">
        <f>IF(LEN(E23)&gt;0,E23*101.81%,"")</f>
        <v>11.87069391980619</v>
      </c>
      <c r="G23" s="7">
        <f>IF(AND(LEN(E11)&gt;0,LEN(F13)&gt;0),INDEX(LoontabelNIEUW[],MATCH(E11,LoontabelNIEUW[Loontabel NIEUW],0),MATCH(F13,LoontabelNIEUW[#Headers],0))/VLOOKUP(E11,LoontabelNIEUW[[Loontabel NIEUW]:[Uren]],2,FALSE)/4.3333333,"")</f>
        <v>12.167461268089784</v>
      </c>
      <c r="I23" s="22">
        <v>1950</v>
      </c>
      <c r="J23" s="23">
        <v>1964.44</v>
      </c>
      <c r="K23" s="23">
        <v>2000</v>
      </c>
      <c r="L23" s="23">
        <v>2050</v>
      </c>
      <c r="M23" s="22">
        <v>2034.93</v>
      </c>
      <c r="N23" s="24" t="s">
        <v>52</v>
      </c>
      <c r="O23" s="24" t="s">
        <v>53</v>
      </c>
      <c r="P23" s="24" t="s">
        <v>54</v>
      </c>
      <c r="Q23" s="24" t="s">
        <v>54</v>
      </c>
      <c r="R23" s="30" t="s">
        <v>54</v>
      </c>
      <c r="S23" s="30"/>
    </row>
    <row r="24" spans="1:19" x14ac:dyDescent="0.3">
      <c r="A24" s="4"/>
      <c r="G24" s="5"/>
      <c r="I24" s="22">
        <v>2000</v>
      </c>
      <c r="J24" s="23">
        <v>1964.44</v>
      </c>
      <c r="K24" s="23">
        <v>2000</v>
      </c>
      <c r="L24" s="23">
        <v>2050</v>
      </c>
      <c r="M24" s="22">
        <v>2050</v>
      </c>
      <c r="N24" s="24" t="s">
        <v>52</v>
      </c>
      <c r="O24" s="24" t="s">
        <v>53</v>
      </c>
      <c r="P24" s="24" t="s">
        <v>54</v>
      </c>
      <c r="Q24" s="24" t="s">
        <v>54</v>
      </c>
      <c r="R24" s="30" t="s">
        <v>54</v>
      </c>
      <c r="S24" s="30"/>
    </row>
    <row r="25" spans="1:19" x14ac:dyDescent="0.3">
      <c r="A25" s="4" t="s">
        <v>55</v>
      </c>
      <c r="B25" s="38" t="s">
        <v>56</v>
      </c>
      <c r="C25" s="38"/>
      <c r="D25" s="38"/>
      <c r="E25" s="38"/>
      <c r="F25" s="38"/>
      <c r="G25" s="49"/>
      <c r="I25" s="22">
        <v>2001</v>
      </c>
      <c r="J25" s="23">
        <v>1964.44</v>
      </c>
      <c r="K25" s="23">
        <v>2000</v>
      </c>
      <c r="L25" s="23">
        <v>2050</v>
      </c>
      <c r="M25" s="22">
        <v>2050</v>
      </c>
      <c r="N25" s="24" t="s">
        <v>52</v>
      </c>
      <c r="O25" s="24" t="s">
        <v>52</v>
      </c>
      <c r="P25" s="23">
        <v>307.5</v>
      </c>
      <c r="Q25" s="23">
        <v>294</v>
      </c>
      <c r="R25" s="31">
        <v>13.5</v>
      </c>
      <c r="S25" s="31"/>
    </row>
    <row r="26" spans="1:19" ht="15" customHeight="1" x14ac:dyDescent="0.3">
      <c r="A26" s="4"/>
      <c r="E26" s="50" t="s">
        <v>57</v>
      </c>
      <c r="F26" s="50" t="s">
        <v>58</v>
      </c>
      <c r="G26" s="51"/>
      <c r="I26" s="22">
        <v>2049</v>
      </c>
      <c r="J26" s="23">
        <v>1964.44</v>
      </c>
      <c r="K26" s="23">
        <v>2000</v>
      </c>
      <c r="L26" s="23">
        <v>2050</v>
      </c>
      <c r="M26" s="22">
        <v>2050</v>
      </c>
      <c r="N26" s="24" t="s">
        <v>52</v>
      </c>
      <c r="O26" s="24" t="s">
        <v>52</v>
      </c>
      <c r="P26" s="23">
        <v>307.5</v>
      </c>
      <c r="Q26" s="23">
        <v>6</v>
      </c>
      <c r="R26" s="31">
        <v>301.5</v>
      </c>
      <c r="S26" s="31"/>
    </row>
    <row r="27" spans="1:19" ht="15.75" customHeight="1" x14ac:dyDescent="0.3">
      <c r="A27" s="4"/>
      <c r="E27" s="52"/>
      <c r="F27" s="50"/>
      <c r="G27" s="51"/>
      <c r="I27" s="22">
        <v>2050</v>
      </c>
      <c r="J27" s="23">
        <v>1964.44</v>
      </c>
      <c r="K27" s="23">
        <v>2000</v>
      </c>
      <c r="L27" s="23">
        <v>2050</v>
      </c>
      <c r="M27" s="22">
        <v>2050</v>
      </c>
      <c r="N27" s="24" t="s">
        <v>53</v>
      </c>
      <c r="O27" s="24" t="s">
        <v>52</v>
      </c>
      <c r="P27" s="23">
        <v>307.5</v>
      </c>
      <c r="Q27" s="24" t="s">
        <v>59</v>
      </c>
      <c r="R27" s="31">
        <v>307.5</v>
      </c>
      <c r="S27" s="31"/>
    </row>
    <row r="28" spans="1:19" x14ac:dyDescent="0.3">
      <c r="A28" s="4"/>
      <c r="E28" s="15">
        <f>IF((F17*101.81%*102.5%)&lt;G23,(F17*101.81%*102.5%),IF(F17&gt;G23,0,G23))</f>
        <v>0</v>
      </c>
      <c r="F28" s="15">
        <f>IF(F17&gt;G23,F17,0)</f>
        <v>0</v>
      </c>
      <c r="G28" s="5"/>
      <c r="I28" s="22">
        <v>2075</v>
      </c>
      <c r="J28" s="23">
        <v>1964.44</v>
      </c>
      <c r="K28" s="23">
        <v>2000</v>
      </c>
      <c r="L28" s="23">
        <v>2050</v>
      </c>
      <c r="M28" s="22">
        <v>2075</v>
      </c>
      <c r="N28" s="24" t="s">
        <v>53</v>
      </c>
      <c r="O28" s="24" t="s">
        <v>52</v>
      </c>
      <c r="P28" s="23">
        <v>311.25</v>
      </c>
      <c r="Q28" s="24" t="s">
        <v>59</v>
      </c>
      <c r="R28" s="31">
        <v>311.25</v>
      </c>
      <c r="S28" s="31"/>
    </row>
    <row r="29" spans="1:19" x14ac:dyDescent="0.3">
      <c r="A29" s="4"/>
      <c r="G29" s="5"/>
    </row>
    <row r="30" spans="1:19" x14ac:dyDescent="0.3">
      <c r="A30" s="4" t="s">
        <v>60</v>
      </c>
      <c r="B30" s="38" t="s">
        <v>61</v>
      </c>
      <c r="C30" s="38"/>
      <c r="D30" s="38"/>
      <c r="E30" s="38"/>
      <c r="F30" s="38"/>
      <c r="G30" s="49"/>
    </row>
    <row r="31" spans="1:19" ht="15" thickBot="1" x14ac:dyDescent="0.35">
      <c r="A31" s="4"/>
      <c r="G31" s="5"/>
    </row>
    <row r="32" spans="1:19" ht="15" thickBot="1" x14ac:dyDescent="0.35">
      <c r="A32" s="4" t="s">
        <v>62</v>
      </c>
      <c r="B32" s="38" t="s">
        <v>63</v>
      </c>
      <c r="C32" s="38"/>
      <c r="D32" s="38"/>
      <c r="E32" s="39"/>
      <c r="F32" s="6">
        <f>IF((F17*101.81%*102.5%)&lt;G23,(F17*101.81%*102.5%),IF(F17&gt;G23,F17,G23))</f>
        <v>0</v>
      </c>
      <c r="G32" s="5"/>
      <c r="J32" s="29"/>
      <c r="K32" s="28"/>
      <c r="N32" s="28"/>
    </row>
    <row r="33" spans="1:25" ht="15" thickBot="1" x14ac:dyDescent="0.35">
      <c r="A33" s="4"/>
      <c r="G33" s="5"/>
      <c r="J33" s="29"/>
      <c r="K33" s="28"/>
    </row>
    <row r="34" spans="1:25" ht="15" thickBot="1" x14ac:dyDescent="0.35">
      <c r="A34" s="4" t="s">
        <v>64</v>
      </c>
      <c r="B34" s="38" t="s">
        <v>25</v>
      </c>
      <c r="C34" s="38"/>
      <c r="D34" s="38"/>
      <c r="E34" s="39"/>
      <c r="F34" s="8">
        <f>F15</f>
        <v>0</v>
      </c>
      <c r="G34" s="5"/>
      <c r="J34" s="29"/>
      <c r="K34" s="28"/>
      <c r="O34" s="28"/>
    </row>
    <row r="35" spans="1:25" ht="15" thickBot="1" x14ac:dyDescent="0.35">
      <c r="A35" s="4"/>
      <c r="G35" s="5"/>
    </row>
    <row r="36" spans="1:25" ht="15" thickBot="1" x14ac:dyDescent="0.35">
      <c r="A36" s="4" t="s">
        <v>65</v>
      </c>
      <c r="B36" s="38" t="s">
        <v>66</v>
      </c>
      <c r="C36" s="38"/>
      <c r="D36" s="38"/>
      <c r="E36" s="39"/>
      <c r="F36" s="6">
        <f>F32*F34*4.3333333</f>
        <v>0</v>
      </c>
      <c r="G36" s="5"/>
    </row>
    <row r="37" spans="1:25" ht="15" thickBot="1" x14ac:dyDescent="0.35">
      <c r="A37" s="4"/>
      <c r="G37" s="5"/>
    </row>
    <row r="38" spans="1:25" ht="15" thickBot="1" x14ac:dyDescent="0.35">
      <c r="A38" s="4" t="s">
        <v>67</v>
      </c>
      <c r="B38" s="38" t="s">
        <v>68</v>
      </c>
      <c r="C38" s="38"/>
      <c r="D38" s="38"/>
      <c r="E38" s="39"/>
      <c r="F38" s="14" t="str">
        <f>IF(AND(LEN(E11)&gt;0,F34&gt;0),IF(OR(F17&lt;=F23,F36/F34*VLOOKUP(E11,LoontabelNIEUW[[Loontabel NIEUW]:[Uren]],2,FALSE)&gt;4000),"Nee","Ja"),"")</f>
        <v/>
      </c>
      <c r="G38" s="5"/>
      <c r="K38" s="28"/>
    </row>
    <row r="39" spans="1:25" ht="15" thickBot="1" x14ac:dyDescent="0.35">
      <c r="A39" s="4"/>
      <c r="G39" s="5"/>
      <c r="K39" s="28"/>
    </row>
    <row r="40" spans="1:25" ht="15.75" customHeight="1" thickBot="1" x14ac:dyDescent="0.35">
      <c r="A40" s="4" t="s">
        <v>69</v>
      </c>
      <c r="B40" s="38" t="s">
        <v>70</v>
      </c>
      <c r="C40" s="38"/>
      <c r="D40" s="38"/>
      <c r="E40" s="39"/>
      <c r="F40" s="13">
        <f>+L36</f>
        <v>0</v>
      </c>
      <c r="G40" s="5"/>
      <c r="K40" s="28"/>
    </row>
    <row r="41" spans="1:25" x14ac:dyDescent="0.3">
      <c r="A41" s="18"/>
      <c r="G41" s="5"/>
    </row>
    <row r="42" spans="1:25" x14ac:dyDescent="0.3">
      <c r="A42" s="4" t="s">
        <v>71</v>
      </c>
      <c r="B42" s="38" t="s">
        <v>72</v>
      </c>
      <c r="C42" s="38"/>
      <c r="D42" s="38"/>
      <c r="E42" s="38"/>
      <c r="F42" s="38"/>
      <c r="G42" s="49"/>
    </row>
    <row r="43" spans="1:25" ht="105" customHeight="1" x14ac:dyDescent="0.3">
      <c r="A43" s="17"/>
      <c r="E43" s="9" t="s">
        <v>73</v>
      </c>
      <c r="F43" s="9" t="s">
        <v>74</v>
      </c>
      <c r="G43" s="10" t="s">
        <v>75</v>
      </c>
      <c r="I43" s="45" t="s">
        <v>94</v>
      </c>
      <c r="J43" s="45"/>
      <c r="K43" s="45"/>
      <c r="L43" s="45"/>
      <c r="M43" s="45"/>
      <c r="N43" s="45"/>
      <c r="O43" s="45"/>
      <c r="P43" s="45"/>
      <c r="Q43" s="45"/>
      <c r="R43" s="45"/>
      <c r="S43" s="45"/>
      <c r="T43" s="26"/>
      <c r="U43" s="26"/>
      <c r="V43" s="26"/>
      <c r="W43" s="26"/>
      <c r="X43" s="26"/>
      <c r="Y43" s="26"/>
    </row>
    <row r="44" spans="1:25" ht="15.75" customHeight="1" x14ac:dyDescent="0.3">
      <c r="A44" s="4"/>
      <c r="E44" s="6" t="str">
        <f>IF(F38="Ja",ROUND(6*IF(F40&lt;1,F36,F40)*2.5%,2),"nvt")</f>
        <v>nvt</v>
      </c>
      <c r="F44" s="6" t="str">
        <f>IF(F38="Ja",ROUND(MAX(0,6*((ROUND(INDEX(LoontabelNIEUW[],MATCH(E11,LoontabelNIEUW[Loontabel NIEUW],0),MATCH(F13,LoontabelNIEUW[#Headers],0)),2)/ROUND(VLOOKUP(E11,LoontabelNIEUW[[Loontabel NIEUW]:[Uren]],2,FALSE),2)*F34)-ROUND(IF(F40&lt;1,F17*F34*4.3333333,F40),2))),2),"nvt")</f>
        <v>nvt</v>
      </c>
      <c r="G44" s="7" t="str">
        <f>IF(F38="Ja",E44-F44,"nvt")</f>
        <v>nvt</v>
      </c>
    </row>
    <row r="45" spans="1:25" ht="15.6" thickTop="1" thickBot="1" x14ac:dyDescent="0.35">
      <c r="A45" s="53" t="s">
        <v>76</v>
      </c>
      <c r="B45" s="54"/>
      <c r="C45" s="54"/>
      <c r="D45" s="54"/>
      <c r="E45" s="54"/>
      <c r="F45" s="54"/>
      <c r="G45" s="55"/>
      <c r="I45" s="16"/>
    </row>
    <row r="46" spans="1:25" ht="82.95" customHeight="1" thickTop="1" x14ac:dyDescent="0.3">
      <c r="A46" s="46" t="s">
        <v>95</v>
      </c>
      <c r="B46" s="46"/>
      <c r="C46" s="46"/>
      <c r="D46" s="46"/>
      <c r="E46" s="46"/>
      <c r="F46" s="46"/>
      <c r="G46" s="46"/>
    </row>
    <row r="47" spans="1:25" x14ac:dyDescent="0.3">
      <c r="A47" s="27"/>
      <c r="B47" s="27"/>
      <c r="C47" s="27"/>
      <c r="D47" s="27"/>
      <c r="E47" s="27"/>
      <c r="F47" s="27"/>
      <c r="G47" s="27"/>
    </row>
    <row r="48" spans="1:25" x14ac:dyDescent="0.3">
      <c r="A48" s="27"/>
      <c r="B48" s="27"/>
      <c r="C48" s="27"/>
      <c r="D48" s="27"/>
      <c r="E48" s="27"/>
      <c r="F48" s="27"/>
      <c r="G48" s="27"/>
    </row>
  </sheetData>
  <sheetProtection algorithmName="SHA-512" hashValue="cFuFjjoYFrXDG92vCdfj6tEhuJx/hVkTn59kyZACt1bcpJAf2rJA5KTmh6bhnwp5LF4wtH6Va252YnlbOZJMGA==" saltValue="d0drP+UyMmLNgAHEjg2vTQ==" spinCount="100000" sheet="1" objects="1" scenarios="1"/>
  <mergeCells count="32">
    <mergeCell ref="R28:S28"/>
    <mergeCell ref="I43:S43"/>
    <mergeCell ref="A46:G46"/>
    <mergeCell ref="E20:G20"/>
    <mergeCell ref="B19:G19"/>
    <mergeCell ref="B40:E40"/>
    <mergeCell ref="F26:G27"/>
    <mergeCell ref="E26:E27"/>
    <mergeCell ref="B36:E36"/>
    <mergeCell ref="B34:E34"/>
    <mergeCell ref="B32:E32"/>
    <mergeCell ref="B25:G25"/>
    <mergeCell ref="B30:G30"/>
    <mergeCell ref="A45:G45"/>
    <mergeCell ref="B42:G42"/>
    <mergeCell ref="B38:E38"/>
    <mergeCell ref="A1:G1"/>
    <mergeCell ref="A2:G2"/>
    <mergeCell ref="B13:E13"/>
    <mergeCell ref="B17:E17"/>
    <mergeCell ref="E11:G11"/>
    <mergeCell ref="B15:E15"/>
    <mergeCell ref="B3:G3"/>
    <mergeCell ref="B4:G4"/>
    <mergeCell ref="B9:D9"/>
    <mergeCell ref="E9:G9"/>
    <mergeCell ref="B11:D11"/>
    <mergeCell ref="R23:S23"/>
    <mergeCell ref="R24:S24"/>
    <mergeCell ref="R25:S25"/>
    <mergeCell ref="R26:S26"/>
    <mergeCell ref="R27:S27"/>
  </mergeCells>
  <dataValidations count="3">
    <dataValidation type="decimal" operator="greaterThanOrEqual" allowBlank="1" showInputMessage="1" showErrorMessage="1" sqref="F17" xr:uid="{21BF829D-CF01-487B-9045-2E2FF113C37F}">
      <formula1>1</formula1>
    </dataValidation>
    <dataValidation type="decimal" allowBlank="1" showInputMessage="1" showErrorMessage="1" sqref="F15" xr:uid="{8972C3A1-38B4-45C2-BAA9-A7F1DA6AF473}">
      <formula1>1</formula1>
      <formula2>40</formula2>
    </dataValidation>
    <dataValidation type="decimal" operator="greaterThanOrEqual" allowBlank="1" showInputMessage="1" showErrorMessage="1" sqref="F40" xr:uid="{F594CF5E-0677-40DE-9025-A0A7FD7E6D99}">
      <formula1>0</formula1>
    </dataValidation>
  </dataValidations>
  <pageMargins left="0.70866141732283472" right="0.70866141732283472" top="0.74803149606299213" bottom="0.74803149606299213" header="0.31496062992125984" footer="0.31496062992125984"/>
  <pageSetup paperSize="9" scale="80" orientation="portrait" r:id="rId1"/>
  <colBreaks count="2" manualBreakCount="2">
    <brk id="8" max="1048575" man="1"/>
    <brk id="20" max="44"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B4CD6FE-DD33-45AA-82C6-E1089D0E8ED6}">
          <x14:formula1>
            <xm:f>'Nieuwe Loontabel'!$C$1:$K$1</xm:f>
          </x14:formula1>
          <xm:sqref>F13</xm:sqref>
        </x14:dataValidation>
        <x14:dataValidation type="list" allowBlank="1" showInputMessage="1" showErrorMessage="1" xr:uid="{E3B4DBAB-7988-4BAF-BA5D-555388076027}">
          <x14:formula1>
            <xm:f>'Nieuwe Loontabel'!$A$2:$A$5</xm:f>
          </x14:formula1>
          <xm:sqref>E11:G11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F146C-6B07-40FC-B09C-871659190067}">
  <dimension ref="A1:K5"/>
  <sheetViews>
    <sheetView workbookViewId="0">
      <selection activeCell="D22" sqref="D22"/>
    </sheetView>
  </sheetViews>
  <sheetFormatPr defaultRowHeight="14.4" x14ac:dyDescent="0.3"/>
  <cols>
    <col min="1" max="1" width="36.88671875" bestFit="1" customWidth="1"/>
    <col min="2" max="2" width="7.6640625" bestFit="1" customWidth="1"/>
    <col min="3" max="11" width="9.5546875" bestFit="1" customWidth="1"/>
  </cols>
  <sheetData>
    <row r="1" spans="1:11" x14ac:dyDescent="0.3">
      <c r="A1" t="s">
        <v>77</v>
      </c>
      <c r="B1" t="s">
        <v>78</v>
      </c>
      <c r="C1" t="s">
        <v>79</v>
      </c>
      <c r="D1" t="s">
        <v>80</v>
      </c>
      <c r="E1" t="s">
        <v>81</v>
      </c>
      <c r="F1" t="s">
        <v>82</v>
      </c>
      <c r="G1" t="s">
        <v>83</v>
      </c>
      <c r="H1" t="s">
        <v>84</v>
      </c>
      <c r="I1" t="s">
        <v>21</v>
      </c>
      <c r="J1" t="s">
        <v>85</v>
      </c>
      <c r="K1" t="s">
        <v>86</v>
      </c>
    </row>
    <row r="2" spans="1:11" x14ac:dyDescent="0.3">
      <c r="A2" t="s">
        <v>87</v>
      </c>
      <c r="B2">
        <v>38</v>
      </c>
      <c r="C2" s="1">
        <v>2003.5752734</v>
      </c>
      <c r="D2" s="1">
        <v>2003.5752734</v>
      </c>
      <c r="E2" s="1">
        <v>2060.0720811000001</v>
      </c>
      <c r="F2" s="1">
        <v>2235.2777038999998</v>
      </c>
      <c r="G2" s="1">
        <v>2527.8932589000001</v>
      </c>
      <c r="H2" s="1">
        <v>2812.8699105999999</v>
      </c>
      <c r="I2" s="1">
        <v>3095.6868890999999</v>
      </c>
      <c r="J2" s="1">
        <v>3290.1913669</v>
      </c>
      <c r="K2" s="1">
        <v>3564.2175941999999</v>
      </c>
    </row>
    <row r="3" spans="1:11" x14ac:dyDescent="0.3">
      <c r="A3" t="s">
        <v>88</v>
      </c>
      <c r="B3">
        <v>38</v>
      </c>
      <c r="C3" s="1">
        <v>1935.4316309258184</v>
      </c>
      <c r="D3" s="1">
        <v>2000.7955522796447</v>
      </c>
      <c r="E3" s="1">
        <v>2058.2334163250275</v>
      </c>
      <c r="F3" s="1">
        <v>2182.3420226666026</v>
      </c>
      <c r="G3" s="1">
        <v>2313.7296410669001</v>
      </c>
      <c r="H3" s="1">
        <v>2445.4628212894218</v>
      </c>
      <c r="I3" s="1">
        <v>2594.7117283673474</v>
      </c>
      <c r="J3" s="1">
        <v>2814.2158343788906</v>
      </c>
      <c r="K3" s="1">
        <v>3080.2831899085854</v>
      </c>
    </row>
    <row r="4" spans="1:11" x14ac:dyDescent="0.3">
      <c r="A4" t="s">
        <v>16</v>
      </c>
      <c r="B4">
        <v>38</v>
      </c>
      <c r="C4" s="1">
        <v>1988.8214648999999</v>
      </c>
      <c r="D4" s="1">
        <v>1988.8214648999999</v>
      </c>
      <c r="E4" s="1">
        <v>2045.7522016</v>
      </c>
      <c r="F4" s="1">
        <v>2215.0754857000002</v>
      </c>
      <c r="G4" s="1">
        <v>2503.1982036999998</v>
      </c>
      <c r="H4" s="1">
        <v>2759.9411320999998</v>
      </c>
      <c r="I4" s="1">
        <v>3012.1997516000001</v>
      </c>
      <c r="J4" s="1">
        <v>3259.2001312000002</v>
      </c>
      <c r="K4" s="1">
        <v>3536.2321422999999</v>
      </c>
    </row>
    <row r="5" spans="1:11" x14ac:dyDescent="0.3">
      <c r="A5" t="s">
        <v>89</v>
      </c>
      <c r="B5">
        <v>37</v>
      </c>
      <c r="C5" s="1">
        <v>1946.9406095768338</v>
      </c>
      <c r="D5" s="1">
        <v>2027.6182076961657</v>
      </c>
      <c r="E5" s="1">
        <v>2080.6769209551589</v>
      </c>
      <c r="F5" s="1">
        <v>2206.133997339613</v>
      </c>
      <c r="G5" s="1">
        <v>2376.3212314378102</v>
      </c>
      <c r="H5" s="1">
        <v>2503.7017959712371</v>
      </c>
      <c r="I5" s="1">
        <v>2677.2422636000001</v>
      </c>
      <c r="J5" s="1">
        <v>3287.0620269999999</v>
      </c>
      <c r="K5" s="1">
        <v>3748.4922596000001</v>
      </c>
    </row>
  </sheetData>
  <sheetProtection algorithmName="SHA-512" hashValue="4g3ngNa2Am/ZjlFO7eAWxhDrNH/OpCzPAU3fINrjVZ5bGOQ6lAPq9S/lNUk1CsuYJJZc0kP3HUebgBjjpYJCMQ==" saltValue="QrGPp18tKZ4PKZfk3W7vbw==" spinCount="100000" sheet="1" objects="1" scenarios="1"/>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27908-B7AE-4AA9-8385-683F725D5EDD}">
  <dimension ref="A1:K5"/>
  <sheetViews>
    <sheetView workbookViewId="0">
      <selection activeCell="A2" sqref="A2:K5"/>
    </sheetView>
  </sheetViews>
  <sheetFormatPr defaultRowHeight="14.4" x14ac:dyDescent="0.3"/>
  <cols>
    <col min="1" max="1" width="36.88671875" bestFit="1" customWidth="1"/>
    <col min="2" max="2" width="7.6640625" bestFit="1" customWidth="1"/>
    <col min="3" max="11" width="9.5546875" bestFit="1" customWidth="1"/>
  </cols>
  <sheetData>
    <row r="1" spans="1:11" x14ac:dyDescent="0.3">
      <c r="A1" t="s">
        <v>90</v>
      </c>
      <c r="B1" t="s">
        <v>78</v>
      </c>
      <c r="C1" t="s">
        <v>79</v>
      </c>
      <c r="D1" t="s">
        <v>80</v>
      </c>
      <c r="E1" t="s">
        <v>81</v>
      </c>
      <c r="F1" t="s">
        <v>82</v>
      </c>
      <c r="G1" t="s">
        <v>83</v>
      </c>
      <c r="H1" t="s">
        <v>84</v>
      </c>
      <c r="I1" t="s">
        <v>21</v>
      </c>
      <c r="J1" t="s">
        <v>85</v>
      </c>
      <c r="K1" t="s">
        <v>86</v>
      </c>
    </row>
    <row r="2" spans="1:11" x14ac:dyDescent="0.3">
      <c r="A2" t="s">
        <v>87</v>
      </c>
      <c r="B2">
        <v>38</v>
      </c>
      <c r="C2" s="1">
        <v>1919.9563734000001</v>
      </c>
      <c r="D2" s="1">
        <v>1919.9563734000001</v>
      </c>
      <c r="E2" s="1">
        <v>1974.0952957</v>
      </c>
      <c r="F2" s="1">
        <v>2141.9887392999999</v>
      </c>
      <c r="G2" s="1">
        <v>2422.3920300999998</v>
      </c>
      <c r="H2" s="1">
        <v>2695.4752257999999</v>
      </c>
      <c r="I2" s="1">
        <v>2966.4888821</v>
      </c>
      <c r="J2" s="1">
        <v>3152.8757460000002</v>
      </c>
      <c r="K2" s="1">
        <v>3415.4655315999998</v>
      </c>
    </row>
    <row r="3" spans="1:11" x14ac:dyDescent="0.3">
      <c r="A3" t="s">
        <v>88</v>
      </c>
      <c r="B3">
        <v>38</v>
      </c>
      <c r="C3" s="1">
        <v>1854.6566952000001</v>
      </c>
      <c r="D3" s="1">
        <v>1917.2926636</v>
      </c>
      <c r="E3" s="1">
        <v>1972.3333673</v>
      </c>
      <c r="F3" s="1">
        <v>2091.2623205</v>
      </c>
      <c r="G3" s="1">
        <v>2217.1664971999999</v>
      </c>
      <c r="H3" s="1">
        <v>2343.4018138000001</v>
      </c>
      <c r="I3" s="1">
        <v>2486.4218411000002</v>
      </c>
      <c r="J3" s="1">
        <v>2696.7649777000001</v>
      </c>
      <c r="K3" s="1">
        <v>2951.7280538</v>
      </c>
    </row>
    <row r="4" spans="1:11" x14ac:dyDescent="0.3">
      <c r="A4" t="s">
        <v>16</v>
      </c>
      <c r="B4">
        <v>38</v>
      </c>
      <c r="C4" s="1">
        <v>1905.8183128000001</v>
      </c>
      <c r="D4" s="1">
        <v>1905.8183128000001</v>
      </c>
      <c r="E4" s="1">
        <v>1960.3730542000001</v>
      </c>
      <c r="F4" s="1">
        <v>2122.6296575000001</v>
      </c>
      <c r="G4" s="1">
        <v>2398.7276191000001</v>
      </c>
      <c r="H4" s="1">
        <v>2644.7554215999999</v>
      </c>
      <c r="I4" s="1">
        <v>2886.4860671000001</v>
      </c>
      <c r="J4" s="1">
        <v>3123.1779246000001</v>
      </c>
      <c r="K4" s="1">
        <v>3388.6480482000002</v>
      </c>
    </row>
    <row r="5" spans="1:11" x14ac:dyDescent="0.3">
      <c r="A5" t="s">
        <v>89</v>
      </c>
      <c r="B5">
        <v>37</v>
      </c>
      <c r="C5" s="1">
        <v>1865.6853484000001</v>
      </c>
      <c r="D5" s="1">
        <v>1942.9958796000001</v>
      </c>
      <c r="E5" s="1">
        <v>1993.8401957999999</v>
      </c>
      <c r="F5" s="1">
        <v>2114.0613407999999</v>
      </c>
      <c r="G5" s="1">
        <v>2277.1458373999999</v>
      </c>
      <c r="H5" s="1">
        <v>2399.2101939999998</v>
      </c>
      <c r="I5" s="1">
        <v>2565.5079774000001</v>
      </c>
      <c r="J5" s="1">
        <v>3149.8770086</v>
      </c>
      <c r="K5" s="1">
        <v>3592.0495227000001</v>
      </c>
    </row>
  </sheetData>
  <sheetProtection algorithmName="SHA-512" hashValue="bmHnkN/pS7pYKuYsp3gH3meByKQ3cUFt3Sgihb+bcwv5gIE++BzWSkg/NmWErN+WxnogVkWxlWfp2vBnYxLmcg==" saltValue="UcXkW2C3koLGJJZ+VwrfEg==" spinCount="100000" sheet="1" objects="1" scenarios="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B06ACCE64896489582DBB10F22954C" ma:contentTypeVersion="4" ma:contentTypeDescription="Een nieuw document maken." ma:contentTypeScope="" ma:versionID="cbcac89b3945cb89b5102688ddce5ee4">
  <xsd:schema xmlns:xsd="http://www.w3.org/2001/XMLSchema" xmlns:xs="http://www.w3.org/2001/XMLSchema" xmlns:p="http://schemas.microsoft.com/office/2006/metadata/properties" xmlns:ns2="a02ff630-198f-4943-9e1e-f2ba6f6c8019" xmlns:ns3="2f79260a-15aa-41aa-844a-7b88208b1564" targetNamespace="http://schemas.microsoft.com/office/2006/metadata/properties" ma:root="true" ma:fieldsID="3e73eb0330b41d3e49bedd7d09a036fc" ns2:_="" ns3:_="">
    <xsd:import namespace="a02ff630-198f-4943-9e1e-f2ba6f6c8019"/>
    <xsd:import namespace="2f79260a-15aa-41aa-844a-7b88208b156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ff630-198f-4943-9e1e-f2ba6f6c80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79260a-15aa-41aa-844a-7b88208b1564"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475F32-F8E7-411E-83F8-F30E1557F161}">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 ds:uri="a02ff630-198f-4943-9e1e-f2ba6f6c8019"/>
    <ds:schemaRef ds:uri="http://schemas.microsoft.com/office/infopath/2007/PartnerControls"/>
    <ds:schemaRef ds:uri="2f79260a-15aa-41aa-844a-7b88208b1564"/>
    <ds:schemaRef ds:uri="http://purl.org/dc/terms/"/>
  </ds:schemaRefs>
</ds:datastoreItem>
</file>

<file path=customXml/itemProps2.xml><?xml version="1.0" encoding="utf-8"?>
<ds:datastoreItem xmlns:ds="http://schemas.openxmlformats.org/officeDocument/2006/customXml" ds:itemID="{6E7E4C21-3C11-443E-94EE-F997179C897A}">
  <ds:schemaRefs>
    <ds:schemaRef ds:uri="http://schemas.microsoft.com/sharepoint/v3/contenttype/forms"/>
  </ds:schemaRefs>
</ds:datastoreItem>
</file>

<file path=customXml/itemProps3.xml><?xml version="1.0" encoding="utf-8"?>
<ds:datastoreItem xmlns:ds="http://schemas.openxmlformats.org/officeDocument/2006/customXml" ds:itemID="{C70EF2EB-E8C2-44F4-8DE8-F6297F5512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ff630-198f-4943-9e1e-f2ba6f6c8019"/>
    <ds:schemaRef ds:uri="2f79260a-15aa-41aa-844a-7b88208b1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Rekentool</vt:lpstr>
      <vt:lpstr>Nieuwe Loontabel</vt:lpstr>
      <vt:lpstr>Oude Loontabel</vt:lpstr>
      <vt:lpstr>Rekentool!Afdrukbereik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 Drost | INretail</dc:creator>
  <cp:keywords/>
  <dc:description/>
  <cp:lastModifiedBy>Anouk Delfgou</cp:lastModifiedBy>
  <cp:revision/>
  <dcterms:created xsi:type="dcterms:W3CDTF">2022-06-21T19:12:35Z</dcterms:created>
  <dcterms:modified xsi:type="dcterms:W3CDTF">2022-07-21T09:44:12Z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0x010100D4B06ACCE64896489582DBB10F22954C</vt:lpwstr>
  </property>
</Properties>
</file>