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https://cbwmitexnl.sharepoint.com/sites/BA/Gedeelde documenten/General/Prognosetool/"/>
    </mc:Choice>
  </mc:AlternateContent>
  <xr:revisionPtr revIDLastSave="121" documentId="8_{71CDE3FE-EDAB-417C-B790-5435D9FA7347}" xr6:coauthVersionLast="47" xr6:coauthVersionMax="47" xr10:uidLastSave="{BD9BFD39-6610-43AC-9DC9-AE63BF203A5A}"/>
  <bookViews>
    <workbookView xWindow="-120" yWindow="-120" windowWidth="29040" windowHeight="15840" activeTab="1" xr2:uid="{00000000-000D-0000-FFFF-FFFF00000000}"/>
  </bookViews>
  <sheets>
    <sheet name="Invulinstructie" sheetId="18" r:id="rId1"/>
    <sheet name="Prognosetool" sheetId="17" r:id="rId2"/>
    <sheet name="Liquiditeitsplanning 2022" sheetId="20" r:id="rId3"/>
    <sheet name="Liquiditeitsplanning 2023" sheetId="25" r:id="rId4"/>
    <sheet name="Omzet per maand 2019-2023" sheetId="19" r:id="rId5"/>
    <sheet name="Inkoop per maand 2019-2023" sheetId="22" r:id="rId6"/>
    <sheet name="Aflossingen-nabetalingen 2022" sheetId="23" r:id="rId7"/>
    <sheet name="Aflossingen-nabetalingen 2023" sheetId="24" r:id="rId8"/>
    <sheet name="Kengetallen" sheetId="4" state="veryHidden" r:id="rId9"/>
  </sheets>
  <externalReferences>
    <externalReference r:id="rId10"/>
  </externalReferences>
  <definedNames>
    <definedName name="_xlnm.Print_Area" localSheetId="5">'Inkoop per maand 2019-2023'!$A$1:$N$31</definedName>
    <definedName name="_xlnm.Print_Area" localSheetId="2">'Liquiditeitsplanning 2022'!$A$1:$N$47</definedName>
    <definedName name="_xlnm.Print_Area" localSheetId="3">'Liquiditeitsplanning 2023'!$A$1:$N$47</definedName>
    <definedName name="_xlnm.Print_Area" localSheetId="1">Prognosetool!$A$1:$O$54</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17" l="1"/>
  <c r="M32" i="17"/>
  <c r="M21" i="17"/>
  <c r="J34" i="17"/>
  <c r="J32" i="17"/>
  <c r="J21" i="17"/>
  <c r="M36" i="17"/>
  <c r="M30" i="17"/>
  <c r="M29" i="17"/>
  <c r="M28" i="17"/>
  <c r="M27" i="17"/>
  <c r="M26" i="17"/>
  <c r="M25" i="17"/>
  <c r="M24" i="17"/>
  <c r="M23" i="17"/>
  <c r="M38" i="17"/>
  <c r="M20" i="17"/>
  <c r="J36" i="17"/>
  <c r="J38" i="17"/>
  <c r="J30" i="17"/>
  <c r="J29" i="17"/>
  <c r="J28" i="17"/>
  <c r="J27" i="17"/>
  <c r="J26" i="17"/>
  <c r="J25" i="17"/>
  <c r="J24" i="17"/>
  <c r="J23" i="17"/>
  <c r="J20" i="17"/>
  <c r="G30" i="17"/>
  <c r="D30" i="17"/>
  <c r="B28" i="25"/>
  <c r="M32" i="25"/>
  <c r="M31" i="25"/>
  <c r="M30" i="25"/>
  <c r="L32" i="25"/>
  <c r="L30" i="25"/>
  <c r="K32" i="25"/>
  <c r="K31" i="25"/>
  <c r="K30" i="25"/>
  <c r="J32" i="25"/>
  <c r="J31" i="25"/>
  <c r="J30" i="25"/>
  <c r="I32" i="25"/>
  <c r="I31" i="25"/>
  <c r="I30" i="25"/>
  <c r="H32" i="25"/>
  <c r="H31" i="25"/>
  <c r="G32" i="25"/>
  <c r="G31" i="25"/>
  <c r="G30" i="25"/>
  <c r="F32" i="25"/>
  <c r="F31" i="25"/>
  <c r="F30" i="25"/>
  <c r="E32" i="25"/>
  <c r="E30" i="25"/>
  <c r="D32" i="25"/>
  <c r="D31" i="25"/>
  <c r="D30" i="25"/>
  <c r="C32" i="25"/>
  <c r="C31" i="25"/>
  <c r="C30" i="25"/>
  <c r="B31" i="25"/>
  <c r="G20" i="17"/>
  <c r="B27" i="25"/>
  <c r="C27" i="25"/>
  <c r="D27" i="25"/>
  <c r="E27" i="25"/>
  <c r="F27" i="25"/>
  <c r="G27" i="25"/>
  <c r="H27" i="25"/>
  <c r="I27" i="25"/>
  <c r="J27" i="25"/>
  <c r="K27" i="25"/>
  <c r="L27" i="25"/>
  <c r="M27" i="25"/>
  <c r="B28" i="20"/>
  <c r="B27" i="20"/>
  <c r="B26" i="20"/>
  <c r="B25" i="20"/>
  <c r="B24" i="20"/>
  <c r="B22" i="20"/>
  <c r="B21" i="20"/>
  <c r="B26" i="25"/>
  <c r="B25" i="25"/>
  <c r="C25" i="25"/>
  <c r="D25" i="25"/>
  <c r="B22" i="25"/>
  <c r="C22" i="25"/>
  <c r="B21" i="25"/>
  <c r="G21" i="25"/>
  <c r="H21" i="25"/>
  <c r="I21" i="25"/>
  <c r="J21" i="25"/>
  <c r="K21" i="25"/>
  <c r="L21" i="25"/>
  <c r="M21" i="25"/>
  <c r="A33" i="25"/>
  <c r="C28" i="25"/>
  <c r="B24" i="25"/>
  <c r="C24" i="25"/>
  <c r="D24" i="25"/>
  <c r="E24" i="25"/>
  <c r="F24" i="25"/>
  <c r="G24" i="25"/>
  <c r="H24" i="25"/>
  <c r="I24" i="25"/>
  <c r="J24" i="25"/>
  <c r="K24" i="25"/>
  <c r="L24" i="25"/>
  <c r="M24" i="25"/>
  <c r="B23" i="25"/>
  <c r="C23" i="25"/>
  <c r="D23" i="25"/>
  <c r="E23" i="25"/>
  <c r="F23" i="25"/>
  <c r="G23" i="25"/>
  <c r="B23" i="20"/>
  <c r="B37" i="20"/>
  <c r="C37" i="20"/>
  <c r="D37" i="20"/>
  <c r="E37" i="20"/>
  <c r="F37" i="20"/>
  <c r="G37" i="20"/>
  <c r="H37" i="20"/>
  <c r="I37" i="20"/>
  <c r="J37" i="20"/>
  <c r="K37" i="20"/>
  <c r="L37" i="20"/>
  <c r="M37" i="20"/>
  <c r="N27" i="25"/>
  <c r="C21" i="25"/>
  <c r="D21" i="25"/>
  <c r="E21" i="25"/>
  <c r="F21" i="25"/>
  <c r="D22" i="25"/>
  <c r="E22" i="25"/>
  <c r="F22" i="25"/>
  <c r="G22" i="25"/>
  <c r="H22" i="25"/>
  <c r="I22" i="25"/>
  <c r="J22" i="25"/>
  <c r="K22" i="25"/>
  <c r="L22" i="25"/>
  <c r="M22" i="25"/>
  <c r="E25" i="25"/>
  <c r="F25" i="25"/>
  <c r="G25" i="25"/>
  <c r="H25" i="25"/>
  <c r="I25" i="25"/>
  <c r="J25" i="25"/>
  <c r="K25" i="25"/>
  <c r="L25" i="25"/>
  <c r="M25" i="25"/>
  <c r="N25" i="25"/>
  <c r="D28" i="25"/>
  <c r="E28" i="25"/>
  <c r="F28" i="25"/>
  <c r="G28" i="25"/>
  <c r="H28" i="25"/>
  <c r="I28" i="25"/>
  <c r="J28" i="25"/>
  <c r="K28" i="25"/>
  <c r="L28" i="25"/>
  <c r="M28" i="25"/>
  <c r="C26" i="25"/>
  <c r="D26" i="25"/>
  <c r="E26" i="25"/>
  <c r="F26" i="25"/>
  <c r="G26" i="25"/>
  <c r="H26" i="25"/>
  <c r="I26" i="25"/>
  <c r="J26" i="25"/>
  <c r="K26" i="25"/>
  <c r="L26" i="25"/>
  <c r="M26" i="25"/>
  <c r="B37" i="25"/>
  <c r="C37" i="25"/>
  <c r="D37" i="25"/>
  <c r="E37" i="25"/>
  <c r="F37" i="25"/>
  <c r="G37" i="25"/>
  <c r="H37" i="25"/>
  <c r="I37" i="25"/>
  <c r="J37" i="25"/>
  <c r="K37" i="25"/>
  <c r="L37" i="25"/>
  <c r="M37" i="25"/>
  <c r="N28" i="25"/>
  <c r="N26" i="25"/>
  <c r="N24" i="25"/>
  <c r="N22" i="25"/>
  <c r="N21" i="25"/>
  <c r="H23" i="25"/>
  <c r="I23" i="25"/>
  <c r="J23" i="25"/>
  <c r="K23" i="25"/>
  <c r="L23" i="25"/>
  <c r="M23" i="25"/>
  <c r="N37" i="25"/>
  <c r="N23" i="25"/>
  <c r="I82" i="24"/>
  <c r="I81" i="24"/>
  <c r="I80" i="24"/>
  <c r="I79" i="24"/>
  <c r="I78" i="24"/>
  <c r="I77" i="24"/>
  <c r="I76" i="24"/>
  <c r="I75" i="24"/>
  <c r="I74" i="24"/>
  <c r="I73" i="24"/>
  <c r="I72" i="24"/>
  <c r="I71" i="24"/>
  <c r="B32" i="25"/>
  <c r="N32" i="25"/>
  <c r="V59" i="24"/>
  <c r="S59" i="24"/>
  <c r="I59" i="24"/>
  <c r="S58" i="24"/>
  <c r="I58" i="24"/>
  <c r="V58" i="24"/>
  <c r="L31" i="25"/>
  <c r="S57" i="24"/>
  <c r="I57" i="24"/>
  <c r="V57" i="24"/>
  <c r="S56" i="24"/>
  <c r="I56" i="24"/>
  <c r="V56" i="24"/>
  <c r="S55" i="24"/>
  <c r="I55" i="24"/>
  <c r="V55" i="24"/>
  <c r="S54" i="24"/>
  <c r="V54" i="24"/>
  <c r="I54" i="24"/>
  <c r="V53" i="24"/>
  <c r="S53" i="24"/>
  <c r="I53" i="24"/>
  <c r="S52" i="24"/>
  <c r="I52" i="24"/>
  <c r="V52" i="24"/>
  <c r="S51" i="24"/>
  <c r="I51" i="24"/>
  <c r="V51" i="24"/>
  <c r="E31" i="25"/>
  <c r="S50" i="24"/>
  <c r="I50" i="24"/>
  <c r="V50" i="24"/>
  <c r="S49" i="24"/>
  <c r="S60" i="24"/>
  <c r="I49" i="24"/>
  <c r="V49" i="24"/>
  <c r="S48" i="24"/>
  <c r="I48" i="24"/>
  <c r="V48" i="24"/>
  <c r="S36" i="24"/>
  <c r="V36" i="24"/>
  <c r="I36" i="24"/>
  <c r="V35" i="24"/>
  <c r="S35" i="24"/>
  <c r="I35" i="24"/>
  <c r="S34" i="24"/>
  <c r="I34" i="24"/>
  <c r="V34" i="24"/>
  <c r="V33" i="24"/>
  <c r="S33" i="24"/>
  <c r="I33" i="24"/>
  <c r="S32" i="24"/>
  <c r="I32" i="24"/>
  <c r="V32" i="24"/>
  <c r="S31" i="24"/>
  <c r="I31" i="24"/>
  <c r="V31" i="24"/>
  <c r="H30" i="25"/>
  <c r="S30" i="24"/>
  <c r="I30" i="24"/>
  <c r="V30" i="24"/>
  <c r="S29" i="24"/>
  <c r="I29" i="24"/>
  <c r="V29" i="24"/>
  <c r="S28" i="24"/>
  <c r="V28" i="24"/>
  <c r="I28" i="24"/>
  <c r="V27" i="24"/>
  <c r="S27" i="24"/>
  <c r="I27" i="24"/>
  <c r="S26" i="24"/>
  <c r="S37" i="24"/>
  <c r="I26" i="24"/>
  <c r="S25" i="24"/>
  <c r="I25" i="24"/>
  <c r="V25" i="24"/>
  <c r="B30" i="25"/>
  <c r="S14" i="24"/>
  <c r="I14" i="24"/>
  <c r="V14" i="24"/>
  <c r="M29" i="25"/>
  <c r="S13" i="24"/>
  <c r="I13" i="24"/>
  <c r="V13" i="24"/>
  <c r="L29" i="25"/>
  <c r="S12" i="24"/>
  <c r="I12" i="24"/>
  <c r="V12" i="24"/>
  <c r="K29" i="25"/>
  <c r="S11" i="24"/>
  <c r="V11" i="24"/>
  <c r="J29" i="25"/>
  <c r="I11" i="24"/>
  <c r="S10" i="24"/>
  <c r="I10" i="24"/>
  <c r="V10" i="24"/>
  <c r="I29" i="25"/>
  <c r="S9" i="24"/>
  <c r="I9" i="24"/>
  <c r="V9" i="24"/>
  <c r="H29" i="25"/>
  <c r="S8" i="24"/>
  <c r="I8" i="24"/>
  <c r="V8" i="24"/>
  <c r="G29" i="25"/>
  <c r="S7" i="24"/>
  <c r="I7" i="24"/>
  <c r="V7" i="24"/>
  <c r="F29" i="25"/>
  <c r="S6" i="24"/>
  <c r="I6" i="24"/>
  <c r="V6" i="24"/>
  <c r="E29" i="25"/>
  <c r="S5" i="24"/>
  <c r="I5" i="24"/>
  <c r="V5" i="24"/>
  <c r="D29" i="25"/>
  <c r="S4" i="24"/>
  <c r="I4" i="24"/>
  <c r="S3" i="24"/>
  <c r="I3" i="24"/>
  <c r="L40" i="17"/>
  <c r="L30" i="17"/>
  <c r="F15" i="22"/>
  <c r="F15" i="19"/>
  <c r="N14" i="19"/>
  <c r="M7" i="25"/>
  <c r="C28" i="20"/>
  <c r="D28" i="20"/>
  <c r="E28" i="20"/>
  <c r="F28" i="20"/>
  <c r="G28" i="20"/>
  <c r="H28" i="20"/>
  <c r="I28" i="20"/>
  <c r="J28" i="20"/>
  <c r="K28" i="20"/>
  <c r="L28" i="20"/>
  <c r="M28" i="20"/>
  <c r="F18" i="17"/>
  <c r="N30" i="25"/>
  <c r="N7" i="22"/>
  <c r="F12" i="25"/>
  <c r="L20" i="17"/>
  <c r="N31" i="25"/>
  <c r="I83" i="24"/>
  <c r="L52" i="17"/>
  <c r="I37" i="24"/>
  <c r="I15" i="24"/>
  <c r="V3" i="24"/>
  <c r="B29" i="25"/>
  <c r="L32" i="17"/>
  <c r="N8" i="22"/>
  <c r="G12" i="25"/>
  <c r="N9" i="22"/>
  <c r="H12" i="25"/>
  <c r="N3" i="22"/>
  <c r="B12" i="25"/>
  <c r="N11" i="22"/>
  <c r="J12" i="25"/>
  <c r="N4" i="22"/>
  <c r="C12" i="25"/>
  <c r="N12" i="22"/>
  <c r="K12" i="25"/>
  <c r="N10" i="22"/>
  <c r="I12" i="25"/>
  <c r="N5" i="22"/>
  <c r="D12" i="25"/>
  <c r="N13" i="22"/>
  <c r="L12" i="25"/>
  <c r="N6" i="22"/>
  <c r="E12" i="25"/>
  <c r="N14" i="22"/>
  <c r="M12" i="25"/>
  <c r="N7" i="19"/>
  <c r="F7" i="25"/>
  <c r="L19" i="17"/>
  <c r="B3" i="25"/>
  <c r="B2" i="25"/>
  <c r="N8" i="19"/>
  <c r="G7" i="25"/>
  <c r="N3" i="19"/>
  <c r="B7" i="25"/>
  <c r="N7" i="25"/>
  <c r="N11" i="19"/>
  <c r="J7" i="25"/>
  <c r="N10" i="19"/>
  <c r="I7" i="25"/>
  <c r="N4" i="19"/>
  <c r="C7" i="25"/>
  <c r="N12" i="19"/>
  <c r="K7" i="25"/>
  <c r="N9" i="19"/>
  <c r="H7" i="25"/>
  <c r="N5" i="19"/>
  <c r="D7" i="25"/>
  <c r="N13" i="19"/>
  <c r="L7" i="25"/>
  <c r="N6" i="19"/>
  <c r="E7" i="25"/>
  <c r="V60" i="24"/>
  <c r="L51" i="17"/>
  <c r="I60" i="24"/>
  <c r="V26" i="24"/>
  <c r="V37" i="24"/>
  <c r="L50" i="17"/>
  <c r="V4" i="24"/>
  <c r="C29" i="25"/>
  <c r="S15" i="24"/>
  <c r="C15" i="22"/>
  <c r="B8" i="25"/>
  <c r="E8" i="25"/>
  <c r="I8" i="25"/>
  <c r="J8" i="25"/>
  <c r="M8" i="25"/>
  <c r="H8" i="25"/>
  <c r="C8" i="25"/>
  <c r="G8" i="25"/>
  <c r="K8" i="25"/>
  <c r="F8" i="25"/>
  <c r="D8" i="25"/>
  <c r="L8" i="25"/>
  <c r="N12" i="25"/>
  <c r="V15" i="24"/>
  <c r="L49" i="17"/>
  <c r="N15" i="19"/>
  <c r="M32" i="20"/>
  <c r="L32" i="20"/>
  <c r="S59" i="23"/>
  <c r="S58" i="23"/>
  <c r="S57" i="23"/>
  <c r="S56" i="23"/>
  <c r="S55" i="23"/>
  <c r="S54" i="23"/>
  <c r="S53" i="23"/>
  <c r="S52" i="23"/>
  <c r="S51" i="23"/>
  <c r="S50" i="23"/>
  <c r="S49" i="23"/>
  <c r="I49" i="23"/>
  <c r="S48" i="23"/>
  <c r="I48" i="23"/>
  <c r="C27" i="20"/>
  <c r="D27" i="20"/>
  <c r="E27" i="20"/>
  <c r="F27" i="20"/>
  <c r="G27" i="20"/>
  <c r="H27" i="20"/>
  <c r="I27" i="20"/>
  <c r="J27" i="20"/>
  <c r="K27" i="20"/>
  <c r="L27" i="20"/>
  <c r="M27" i="20"/>
  <c r="G21" i="20"/>
  <c r="H21" i="20"/>
  <c r="I21" i="20"/>
  <c r="J21" i="20"/>
  <c r="K21" i="20"/>
  <c r="L21" i="20"/>
  <c r="M21" i="20"/>
  <c r="I82" i="23"/>
  <c r="I81" i="23"/>
  <c r="I80" i="23"/>
  <c r="K32" i="20"/>
  <c r="I79" i="23"/>
  <c r="J32" i="20"/>
  <c r="I78" i="23"/>
  <c r="I32" i="20"/>
  <c r="I77" i="23"/>
  <c r="H32" i="20"/>
  <c r="I76" i="23"/>
  <c r="G32" i="20"/>
  <c r="I75" i="23"/>
  <c r="F32" i="20"/>
  <c r="I74" i="23"/>
  <c r="E32" i="20"/>
  <c r="I73" i="23"/>
  <c r="D32" i="20"/>
  <c r="I72" i="23"/>
  <c r="C32" i="20"/>
  <c r="I71" i="23"/>
  <c r="B32" i="20"/>
  <c r="S36" i="23"/>
  <c r="S35" i="23"/>
  <c r="S34" i="23"/>
  <c r="S33" i="23"/>
  <c r="S32" i="23"/>
  <c r="S31" i="23"/>
  <c r="S30" i="23"/>
  <c r="S29" i="23"/>
  <c r="S28" i="23"/>
  <c r="S27" i="23"/>
  <c r="S26" i="23"/>
  <c r="S25" i="23"/>
  <c r="I25" i="23"/>
  <c r="S14" i="23"/>
  <c r="S13" i="23"/>
  <c r="S12" i="23"/>
  <c r="S11" i="23"/>
  <c r="S10" i="23"/>
  <c r="S9" i="23"/>
  <c r="S8" i="23"/>
  <c r="S7" i="23"/>
  <c r="S6" i="23"/>
  <c r="S5" i="23"/>
  <c r="S4" i="23"/>
  <c r="S3" i="23"/>
  <c r="I3" i="23"/>
  <c r="E15" i="22"/>
  <c r="D15" i="22"/>
  <c r="J14" i="22"/>
  <c r="B15" i="22"/>
  <c r="I14" i="22"/>
  <c r="D15" i="19"/>
  <c r="A33" i="20"/>
  <c r="I40" i="17"/>
  <c r="I30" i="17"/>
  <c r="F40" i="17"/>
  <c r="F30" i="17"/>
  <c r="C40" i="17"/>
  <c r="C30" i="17"/>
  <c r="L13" i="22"/>
  <c r="L5" i="22"/>
  <c r="L6" i="22"/>
  <c r="L12" i="22"/>
  <c r="L4" i="22"/>
  <c r="L14" i="22"/>
  <c r="L11" i="22"/>
  <c r="L3" i="22"/>
  <c r="L8" i="22"/>
  <c r="L10" i="22"/>
  <c r="L9" i="22"/>
  <c r="L7" i="22"/>
  <c r="H9" i="25"/>
  <c r="H10" i="25"/>
  <c r="H18" i="25"/>
  <c r="M18" i="25"/>
  <c r="M9" i="25"/>
  <c r="M10" i="25"/>
  <c r="G9" i="25"/>
  <c r="G10" i="25"/>
  <c r="G18" i="25"/>
  <c r="L18" i="25"/>
  <c r="L9" i="25"/>
  <c r="L10" i="25"/>
  <c r="J9" i="25"/>
  <c r="J10" i="25"/>
  <c r="J18" i="25"/>
  <c r="D18" i="25"/>
  <c r="D9" i="25"/>
  <c r="D10" i="25"/>
  <c r="I9" i="25"/>
  <c r="I10" i="25"/>
  <c r="I18" i="25"/>
  <c r="C18" i="25"/>
  <c r="C9" i="25"/>
  <c r="C10" i="25"/>
  <c r="F18" i="25"/>
  <c r="F9" i="25"/>
  <c r="F10" i="25"/>
  <c r="E18" i="25"/>
  <c r="E9" i="25"/>
  <c r="E10" i="25"/>
  <c r="K18" i="25"/>
  <c r="K9" i="25"/>
  <c r="K10" i="25"/>
  <c r="B18" i="25"/>
  <c r="B9" i="25"/>
  <c r="N8" i="25"/>
  <c r="M11" i="22"/>
  <c r="J12" i="20"/>
  <c r="M3" i="22"/>
  <c r="B12" i="20"/>
  <c r="M4" i="22"/>
  <c r="C12" i="20"/>
  <c r="M10" i="22"/>
  <c r="I12" i="20"/>
  <c r="M14" i="22"/>
  <c r="M12" i="20"/>
  <c r="M12" i="22"/>
  <c r="K12" i="20"/>
  <c r="M9" i="22"/>
  <c r="H12" i="20"/>
  <c r="M8" i="22"/>
  <c r="G12" i="20"/>
  <c r="M6" i="22"/>
  <c r="E12" i="20"/>
  <c r="M15" i="22"/>
  <c r="M7" i="22"/>
  <c r="F12" i="20"/>
  <c r="M13" i="22"/>
  <c r="L12" i="20"/>
  <c r="M5" i="22"/>
  <c r="D12" i="20"/>
  <c r="K14" i="22"/>
  <c r="K13" i="22"/>
  <c r="K5" i="22"/>
  <c r="K6" i="22"/>
  <c r="K12" i="22"/>
  <c r="K4" i="22"/>
  <c r="K11" i="22"/>
  <c r="K3" i="22"/>
  <c r="K10" i="22"/>
  <c r="K9" i="22"/>
  <c r="K8" i="22"/>
  <c r="K15" i="22"/>
  <c r="K7" i="22"/>
  <c r="K10" i="19"/>
  <c r="K9" i="19"/>
  <c r="K6" i="19"/>
  <c r="K13" i="19"/>
  <c r="K5" i="19"/>
  <c r="K12" i="19"/>
  <c r="K4" i="19"/>
  <c r="K15" i="19"/>
  <c r="K14" i="19"/>
  <c r="K11" i="19"/>
  <c r="K3" i="19"/>
  <c r="K8" i="19"/>
  <c r="K7" i="19"/>
  <c r="I20" i="17"/>
  <c r="V48" i="23"/>
  <c r="B31" i="20"/>
  <c r="S60" i="23"/>
  <c r="V3" i="23"/>
  <c r="I9" i="22"/>
  <c r="J8" i="22"/>
  <c r="N32" i="20"/>
  <c r="I50" i="23"/>
  <c r="V50" i="23"/>
  <c r="D31" i="20"/>
  <c r="V49" i="23"/>
  <c r="C31" i="20"/>
  <c r="I27" i="23"/>
  <c r="V27" i="23"/>
  <c r="D30" i="20"/>
  <c r="V25" i="23"/>
  <c r="B30" i="20"/>
  <c r="I26" i="23"/>
  <c r="V26" i="23"/>
  <c r="C30" i="20"/>
  <c r="I5" i="23"/>
  <c r="V5" i="23"/>
  <c r="D29" i="20"/>
  <c r="I4" i="23"/>
  <c r="V4" i="23"/>
  <c r="C29" i="20"/>
  <c r="C24" i="20"/>
  <c r="D24" i="20"/>
  <c r="E24" i="20"/>
  <c r="F24" i="20"/>
  <c r="G24" i="20"/>
  <c r="H24" i="20"/>
  <c r="I24" i="20"/>
  <c r="J24" i="20"/>
  <c r="K24" i="20"/>
  <c r="L24" i="20"/>
  <c r="M24" i="20"/>
  <c r="C25" i="20"/>
  <c r="D25" i="20"/>
  <c r="E25" i="20"/>
  <c r="F25" i="20"/>
  <c r="G25" i="20"/>
  <c r="H25" i="20"/>
  <c r="I25" i="20"/>
  <c r="J25" i="20"/>
  <c r="K25" i="20"/>
  <c r="L25" i="20"/>
  <c r="M25" i="20"/>
  <c r="C23" i="20"/>
  <c r="I83" i="23"/>
  <c r="I52" i="17"/>
  <c r="S37" i="23"/>
  <c r="S15" i="23"/>
  <c r="J5" i="22"/>
  <c r="J7" i="22"/>
  <c r="J4" i="22"/>
  <c r="J11" i="22"/>
  <c r="J6" i="22"/>
  <c r="J9" i="22"/>
  <c r="J13" i="22"/>
  <c r="J12" i="22"/>
  <c r="J3" i="22"/>
  <c r="J10" i="22"/>
  <c r="I7" i="22"/>
  <c r="I5" i="22"/>
  <c r="I3" i="22"/>
  <c r="I11" i="22"/>
  <c r="I13" i="22"/>
  <c r="I4" i="22"/>
  <c r="I6" i="22"/>
  <c r="I8" i="22"/>
  <c r="I10" i="22"/>
  <c r="I12" i="22"/>
  <c r="N27" i="20"/>
  <c r="C22" i="20"/>
  <c r="D22" i="20"/>
  <c r="E22" i="20"/>
  <c r="F22" i="20"/>
  <c r="G22" i="20"/>
  <c r="H22" i="20"/>
  <c r="I22" i="20"/>
  <c r="J22" i="20"/>
  <c r="K22" i="20"/>
  <c r="L22" i="20"/>
  <c r="M22" i="20"/>
  <c r="C21" i="20"/>
  <c r="D21" i="20"/>
  <c r="E21" i="20"/>
  <c r="F21" i="20"/>
  <c r="C26" i="20"/>
  <c r="D26" i="20"/>
  <c r="E26" i="20"/>
  <c r="F26" i="20"/>
  <c r="G26" i="20"/>
  <c r="H26" i="20"/>
  <c r="I26" i="20"/>
  <c r="J26" i="20"/>
  <c r="K26" i="20"/>
  <c r="L26" i="20"/>
  <c r="M26" i="20"/>
  <c r="B32" i="22"/>
  <c r="N9" i="25"/>
  <c r="B10" i="25"/>
  <c r="N10" i="25"/>
  <c r="N18" i="25"/>
  <c r="B29" i="20"/>
  <c r="N29" i="25"/>
  <c r="I51" i="23"/>
  <c r="I28" i="23"/>
  <c r="V28" i="23"/>
  <c r="E30" i="20"/>
  <c r="I6" i="23"/>
  <c r="V6" i="23"/>
  <c r="I29" i="23"/>
  <c r="I7" i="23"/>
  <c r="V7" i="23"/>
  <c r="F29" i="20"/>
  <c r="N24" i="20"/>
  <c r="D23" i="20"/>
  <c r="E23" i="20"/>
  <c r="N15" i="22"/>
  <c r="J15" i="22"/>
  <c r="I15" i="22"/>
  <c r="L15" i="22"/>
  <c r="N25" i="20"/>
  <c r="N21" i="20"/>
  <c r="N22" i="20"/>
  <c r="N26" i="20"/>
  <c r="C32" i="17"/>
  <c r="F32" i="17"/>
  <c r="C15" i="19"/>
  <c r="B15" i="19"/>
  <c r="L13" i="19"/>
  <c r="L5" i="19"/>
  <c r="L12" i="19"/>
  <c r="L4" i="19"/>
  <c r="L3" i="19"/>
  <c r="L11" i="19"/>
  <c r="L10" i="19"/>
  <c r="L9" i="19"/>
  <c r="L8" i="19"/>
  <c r="L7" i="19"/>
  <c r="L15" i="19"/>
  <c r="L14" i="19"/>
  <c r="L6" i="19"/>
  <c r="V51" i="23"/>
  <c r="E31" i="20"/>
  <c r="E29" i="20"/>
  <c r="V29" i="23"/>
  <c r="F30" i="20"/>
  <c r="I30" i="23"/>
  <c r="V30" i="23"/>
  <c r="G30" i="20"/>
  <c r="I8" i="23"/>
  <c r="V8" i="23"/>
  <c r="G29" i="20"/>
  <c r="F23" i="20"/>
  <c r="I32" i="17"/>
  <c r="G27" i="17"/>
  <c r="N12" i="20"/>
  <c r="I5" i="19"/>
  <c r="I12" i="19"/>
  <c r="I4" i="19"/>
  <c r="I13" i="19"/>
  <c r="I11" i="19"/>
  <c r="I3" i="19"/>
  <c r="I9" i="19"/>
  <c r="I7" i="19"/>
  <c r="I10" i="19"/>
  <c r="I6" i="19"/>
  <c r="I14" i="19"/>
  <c r="I8" i="19"/>
  <c r="J7" i="19"/>
  <c r="J14" i="19"/>
  <c r="J6" i="19"/>
  <c r="J13" i="19"/>
  <c r="J5" i="19"/>
  <c r="J12" i="19"/>
  <c r="J4" i="19"/>
  <c r="J11" i="19"/>
  <c r="J3" i="19"/>
  <c r="J10" i="19"/>
  <c r="J9" i="19"/>
  <c r="J8" i="19"/>
  <c r="G28" i="17"/>
  <c r="I15" i="19"/>
  <c r="L21" i="17"/>
  <c r="I52" i="23"/>
  <c r="V52" i="23"/>
  <c r="F31" i="20"/>
  <c r="I53" i="23"/>
  <c r="V53" i="23"/>
  <c r="G31" i="20"/>
  <c r="I31" i="23"/>
  <c r="I9" i="23"/>
  <c r="V9" i="23"/>
  <c r="H29" i="20"/>
  <c r="G23" i="20"/>
  <c r="G29" i="17"/>
  <c r="F21" i="17"/>
  <c r="G21" i="17"/>
  <c r="J15" i="19"/>
  <c r="D20" i="17"/>
  <c r="O38" i="17"/>
  <c r="O36" i="17"/>
  <c r="O34" i="17"/>
  <c r="O32" i="17"/>
  <c r="O29" i="17"/>
  <c r="O28" i="17"/>
  <c r="O27" i="17"/>
  <c r="O26" i="17"/>
  <c r="O25" i="17"/>
  <c r="O24" i="17"/>
  <c r="O23" i="17"/>
  <c r="O21" i="17"/>
  <c r="O20" i="17"/>
  <c r="C21" i="17"/>
  <c r="D24" i="17"/>
  <c r="D28" i="17"/>
  <c r="D27" i="17"/>
  <c r="D23" i="17"/>
  <c r="D36" i="17"/>
  <c r="D26" i="17"/>
  <c r="D29" i="17"/>
  <c r="D25" i="17"/>
  <c r="B4" i="25"/>
  <c r="B5" i="25"/>
  <c r="L34" i="17"/>
  <c r="I54" i="23"/>
  <c r="V54" i="23"/>
  <c r="H31" i="20"/>
  <c r="I32" i="23"/>
  <c r="V32" i="23"/>
  <c r="I30" i="20"/>
  <c r="V31" i="23"/>
  <c r="H30" i="20"/>
  <c r="I10" i="23"/>
  <c r="V10" i="23"/>
  <c r="I29" i="20"/>
  <c r="H23" i="20"/>
  <c r="D21" i="17"/>
  <c r="G26" i="17"/>
  <c r="G25" i="17"/>
  <c r="G36" i="17"/>
  <c r="G23" i="17"/>
  <c r="G32" i="17"/>
  <c r="C34" i="17"/>
  <c r="D34" i="17"/>
  <c r="G24" i="17"/>
  <c r="D32" i="17"/>
  <c r="B15" i="25"/>
  <c r="D15" i="25"/>
  <c r="D14" i="25"/>
  <c r="C15" i="25"/>
  <c r="C14" i="25"/>
  <c r="L15" i="25"/>
  <c r="L14" i="25"/>
  <c r="I15" i="25"/>
  <c r="I14" i="25"/>
  <c r="M15" i="25"/>
  <c r="M14" i="25"/>
  <c r="H15" i="25"/>
  <c r="H14" i="25"/>
  <c r="G15" i="25"/>
  <c r="G14" i="25"/>
  <c r="F15" i="25"/>
  <c r="F14" i="25"/>
  <c r="K15" i="25"/>
  <c r="K14" i="25"/>
  <c r="J15" i="25"/>
  <c r="J14" i="25"/>
  <c r="E15" i="25"/>
  <c r="E14" i="25"/>
  <c r="L38" i="17"/>
  <c r="I55" i="23"/>
  <c r="I33" i="23"/>
  <c r="V33" i="23"/>
  <c r="J30" i="20"/>
  <c r="I11" i="23"/>
  <c r="V11" i="23"/>
  <c r="J29" i="20"/>
  <c r="I23" i="20"/>
  <c r="C38" i="17"/>
  <c r="C54" i="17"/>
  <c r="L54" i="17"/>
  <c r="I13" i="25"/>
  <c r="I20" i="25"/>
  <c r="I34" i="25"/>
  <c r="I36" i="25"/>
  <c r="L13" i="25"/>
  <c r="L20" i="25"/>
  <c r="L34" i="25"/>
  <c r="L36" i="25"/>
  <c r="G13" i="25"/>
  <c r="G20" i="25"/>
  <c r="G34" i="25"/>
  <c r="G36" i="25"/>
  <c r="M13" i="25"/>
  <c r="M20" i="25"/>
  <c r="M34" i="25"/>
  <c r="M36" i="25"/>
  <c r="J13" i="25"/>
  <c r="J20" i="25"/>
  <c r="J34" i="25"/>
  <c r="J36" i="25"/>
  <c r="C13" i="25"/>
  <c r="C20" i="25"/>
  <c r="C34" i="25"/>
  <c r="C36" i="25"/>
  <c r="H13" i="25"/>
  <c r="H20" i="25"/>
  <c r="H34" i="25"/>
  <c r="H36" i="25"/>
  <c r="E13" i="25"/>
  <c r="E20" i="25"/>
  <c r="E34" i="25"/>
  <c r="E36" i="25"/>
  <c r="D13" i="25"/>
  <c r="D20" i="25"/>
  <c r="D34" i="25"/>
  <c r="D36" i="25"/>
  <c r="K13" i="25"/>
  <c r="K20" i="25"/>
  <c r="K34" i="25"/>
  <c r="K36" i="25"/>
  <c r="F13" i="25"/>
  <c r="F20" i="25"/>
  <c r="F34" i="25"/>
  <c r="F36" i="25"/>
  <c r="B14" i="25"/>
  <c r="N15" i="25"/>
  <c r="V55" i="23"/>
  <c r="I31" i="20"/>
  <c r="I56" i="23"/>
  <c r="V56" i="23"/>
  <c r="J31" i="20"/>
  <c r="I34" i="23"/>
  <c r="V34" i="23"/>
  <c r="K30" i="20"/>
  <c r="I12" i="23"/>
  <c r="V12" i="23"/>
  <c r="K29" i="20"/>
  <c r="D38" i="17"/>
  <c r="J23" i="20"/>
  <c r="F34" i="17"/>
  <c r="F38" i="17"/>
  <c r="F54" i="17"/>
  <c r="D39" i="25"/>
  <c r="J39" i="25"/>
  <c r="I39" i="25"/>
  <c r="C39" i="25"/>
  <c r="K39" i="25"/>
  <c r="L39" i="25"/>
  <c r="N14" i="25"/>
  <c r="B13" i="25"/>
  <c r="B36" i="25"/>
  <c r="N36" i="25"/>
  <c r="E39" i="25"/>
  <c r="M39" i="25"/>
  <c r="F39" i="25"/>
  <c r="G39" i="25"/>
  <c r="H39" i="25"/>
  <c r="I57" i="23"/>
  <c r="V57" i="23"/>
  <c r="K31" i="20"/>
  <c r="I36" i="23"/>
  <c r="V36" i="23"/>
  <c r="M30" i="20"/>
  <c r="I35" i="23"/>
  <c r="V35" i="23"/>
  <c r="L30" i="20"/>
  <c r="I13" i="23"/>
  <c r="V13" i="23"/>
  <c r="L29" i="20"/>
  <c r="I14" i="23"/>
  <c r="V14" i="23"/>
  <c r="K23" i="20"/>
  <c r="G38" i="17"/>
  <c r="G34" i="17"/>
  <c r="B20" i="25"/>
  <c r="N13" i="25"/>
  <c r="N30" i="20"/>
  <c r="I58" i="23"/>
  <c r="V58" i="23"/>
  <c r="L31" i="20"/>
  <c r="I59" i="23"/>
  <c r="I37" i="23"/>
  <c r="M29" i="20"/>
  <c r="N29" i="20"/>
  <c r="V15" i="23"/>
  <c r="I49" i="17"/>
  <c r="V37" i="23"/>
  <c r="I50" i="17"/>
  <c r="I15" i="23"/>
  <c r="L23" i="20"/>
  <c r="N20" i="25"/>
  <c r="B34" i="25"/>
  <c r="V59" i="23"/>
  <c r="I60" i="23"/>
  <c r="M23" i="20"/>
  <c r="E15" i="19"/>
  <c r="I19" i="17"/>
  <c r="B29" i="22"/>
  <c r="B28" i="22"/>
  <c r="B39" i="25"/>
  <c r="N34" i="25"/>
  <c r="V60" i="23"/>
  <c r="I51" i="17"/>
  <c r="M31" i="20"/>
  <c r="N31" i="20"/>
  <c r="N37" i="20"/>
  <c r="N23" i="20"/>
  <c r="M11" i="19"/>
  <c r="J7" i="20"/>
  <c r="M3" i="19"/>
  <c r="M10" i="19"/>
  <c r="I7" i="20"/>
  <c r="M9" i="19"/>
  <c r="H7" i="20"/>
  <c r="M8" i="19"/>
  <c r="G7" i="20"/>
  <c r="M7" i="19"/>
  <c r="F7" i="20"/>
  <c r="M14" i="19"/>
  <c r="M7" i="20"/>
  <c r="M6" i="19"/>
  <c r="E7" i="20"/>
  <c r="M13" i="19"/>
  <c r="L7" i="20"/>
  <c r="M5" i="19"/>
  <c r="D7" i="20"/>
  <c r="M12" i="19"/>
  <c r="K7" i="20"/>
  <c r="M4" i="19"/>
  <c r="C7" i="20"/>
  <c r="B3" i="20"/>
  <c r="B2" i="20"/>
  <c r="B41" i="25"/>
  <c r="C40" i="25"/>
  <c r="C41" i="25"/>
  <c r="D40" i="25"/>
  <c r="D41" i="25"/>
  <c r="E40" i="25"/>
  <c r="E41" i="25"/>
  <c r="F40" i="25"/>
  <c r="F41" i="25"/>
  <c r="G40" i="25"/>
  <c r="G41" i="25"/>
  <c r="H40" i="25"/>
  <c r="H41" i="25"/>
  <c r="I40" i="25"/>
  <c r="I41" i="25"/>
  <c r="J40" i="25"/>
  <c r="J41" i="25"/>
  <c r="K40" i="25"/>
  <c r="K41" i="25"/>
  <c r="L40" i="25"/>
  <c r="L41" i="25"/>
  <c r="M40" i="25"/>
  <c r="M41" i="25"/>
  <c r="N39" i="25"/>
  <c r="M15" i="19"/>
  <c r="B7" i="20"/>
  <c r="I21" i="17"/>
  <c r="I34" i="17"/>
  <c r="B31" i="22"/>
  <c r="N7" i="20"/>
  <c r="D8" i="20"/>
  <c r="K8" i="20"/>
  <c r="G8" i="20"/>
  <c r="J8" i="20"/>
  <c r="E8" i="20"/>
  <c r="C8" i="20"/>
  <c r="I8" i="20"/>
  <c r="B8" i="20"/>
  <c r="H8" i="20"/>
  <c r="F8" i="20"/>
  <c r="M8" i="20"/>
  <c r="L8" i="20"/>
  <c r="I38" i="17"/>
  <c r="I54" i="17"/>
  <c r="B4" i="20"/>
  <c r="B5" i="20"/>
  <c r="M15" i="20"/>
  <c r="M14" i="20"/>
  <c r="M13" i="20"/>
  <c r="M20" i="20"/>
  <c r="B30" i="22"/>
  <c r="J18" i="20"/>
  <c r="J9" i="20"/>
  <c r="C18" i="20"/>
  <c r="C9" i="20"/>
  <c r="F18" i="20"/>
  <c r="F9" i="20"/>
  <c r="G18" i="20"/>
  <c r="G9" i="20"/>
  <c r="M9" i="20"/>
  <c r="M18" i="20"/>
  <c r="E18" i="20"/>
  <c r="E9" i="20"/>
  <c r="H18" i="20"/>
  <c r="H9" i="20"/>
  <c r="K9" i="20"/>
  <c r="K18" i="20"/>
  <c r="I9" i="20"/>
  <c r="I18" i="20"/>
  <c r="L18" i="20"/>
  <c r="L9" i="20"/>
  <c r="B9" i="20"/>
  <c r="B18" i="20"/>
  <c r="N8" i="20"/>
  <c r="D9" i="20"/>
  <c r="D18" i="20"/>
  <c r="E15" i="20"/>
  <c r="E14" i="20"/>
  <c r="E13" i="20"/>
  <c r="E20" i="20"/>
  <c r="L15" i="20"/>
  <c r="L14" i="20"/>
  <c r="L13" i="20"/>
  <c r="L20" i="20"/>
  <c r="K15" i="20"/>
  <c r="K14" i="20"/>
  <c r="K13" i="20"/>
  <c r="K20" i="20"/>
  <c r="D15" i="20"/>
  <c r="D14" i="20"/>
  <c r="D13" i="20"/>
  <c r="D20" i="20"/>
  <c r="H15" i="20"/>
  <c r="H14" i="20"/>
  <c r="H13" i="20"/>
  <c r="H20" i="20"/>
  <c r="B15" i="20"/>
  <c r="B14" i="20"/>
  <c r="B36" i="20"/>
  <c r="C15" i="20"/>
  <c r="C14" i="20"/>
  <c r="C13" i="20"/>
  <c r="C20" i="20"/>
  <c r="G15" i="20"/>
  <c r="G14" i="20"/>
  <c r="G13" i="20"/>
  <c r="G20" i="20"/>
  <c r="F15" i="20"/>
  <c r="F14" i="20"/>
  <c r="F13" i="20"/>
  <c r="F20" i="20"/>
  <c r="J15" i="20"/>
  <c r="J14" i="20"/>
  <c r="J13" i="20"/>
  <c r="J20" i="20"/>
  <c r="I15" i="20"/>
  <c r="I14" i="20"/>
  <c r="I13" i="20"/>
  <c r="I20" i="20"/>
  <c r="B10" i="20"/>
  <c r="L10" i="20"/>
  <c r="M10" i="20"/>
  <c r="M36" i="20"/>
  <c r="G10" i="20"/>
  <c r="J10" i="20"/>
  <c r="I10" i="20"/>
  <c r="K10" i="20"/>
  <c r="D10" i="20"/>
  <c r="H10" i="20"/>
  <c r="F10" i="20"/>
  <c r="E10" i="20"/>
  <c r="C10" i="20"/>
  <c r="N9" i="20"/>
  <c r="N18" i="20"/>
  <c r="K36" i="20"/>
  <c r="I36" i="20"/>
  <c r="L36" i="20"/>
  <c r="E36" i="20"/>
  <c r="F36" i="20"/>
  <c r="J36" i="20"/>
  <c r="H36" i="20"/>
  <c r="N14" i="20"/>
  <c r="D36" i="20"/>
  <c r="G36" i="20"/>
  <c r="B13" i="20"/>
  <c r="B20" i="20"/>
  <c r="C36" i="20"/>
  <c r="N10" i="20"/>
  <c r="G34" i="20"/>
  <c r="N15" i="20"/>
  <c r="I34" i="20"/>
  <c r="F34" i="20"/>
  <c r="D34" i="20"/>
  <c r="K34" i="20"/>
  <c r="J34" i="20"/>
  <c r="C34" i="20"/>
  <c r="E34" i="20"/>
  <c r="H34" i="20"/>
  <c r="N13" i="20"/>
  <c r="G39" i="20"/>
  <c r="F39" i="20"/>
  <c r="K39" i="20"/>
  <c r="H39" i="20"/>
  <c r="E39" i="20"/>
  <c r="D39" i="20"/>
  <c r="J39" i="20"/>
  <c r="C39" i="20"/>
  <c r="L34" i="20"/>
  <c r="I39" i="20"/>
  <c r="M34" i="20"/>
  <c r="L39" i="20"/>
  <c r="B34" i="20"/>
  <c r="N20" i="20"/>
  <c r="M39" i="20"/>
  <c r="N36" i="20"/>
  <c r="N34" i="20"/>
  <c r="B39" i="20"/>
  <c r="B41" i="20"/>
  <c r="C40" i="20"/>
  <c r="C41" i="20"/>
  <c r="D40" i="20"/>
  <c r="D41" i="20"/>
  <c r="E40" i="20"/>
  <c r="E41" i="20"/>
  <c r="F40" i="20"/>
  <c r="F41" i="20"/>
  <c r="G40" i="20"/>
  <c r="G41" i="20"/>
  <c r="H40" i="20"/>
  <c r="H41" i="20"/>
  <c r="I40" i="20"/>
  <c r="I41" i="20"/>
  <c r="J40" i="20"/>
  <c r="J41" i="20"/>
  <c r="N39" i="20"/>
  <c r="K40" i="20"/>
  <c r="K41" i="20"/>
  <c r="L40" i="20"/>
  <c r="L41" i="20"/>
  <c r="M40" i="20"/>
  <c r="M41" i="20"/>
  <c r="N28"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 Drost | INretail</author>
  </authors>
  <commentList>
    <comment ref="C11" authorId="0" shapeId="0" xr:uid="{268A1F5B-E138-4D9D-AFF9-1A240EACEAB9}">
      <text>
        <r>
          <rPr>
            <b/>
            <sz val="9"/>
            <color indexed="81"/>
            <rFont val="Tahoma"/>
            <family val="2"/>
          </rPr>
          <t>INretail:</t>
        </r>
        <r>
          <rPr>
            <sz val="9"/>
            <color indexed="81"/>
            <rFont val="Tahoma"/>
            <family val="2"/>
          </rPr>
          <t xml:space="preserve">
datum moment van invullen vermelden
</t>
        </r>
      </text>
    </comment>
    <comment ref="C12" authorId="0" shapeId="0" xr:uid="{5F0869C7-B1D2-4BD8-9861-B373E98CB7DA}">
      <text>
        <r>
          <rPr>
            <b/>
            <sz val="9"/>
            <color indexed="81"/>
            <rFont val="Tahoma"/>
            <family val="2"/>
          </rPr>
          <t>INretail:</t>
        </r>
        <r>
          <rPr>
            <sz val="9"/>
            <color indexed="81"/>
            <rFont val="Tahoma"/>
            <family val="2"/>
          </rPr>
          <t xml:space="preserve">
naam onderneming vermelden
</t>
        </r>
      </text>
    </comment>
    <comment ref="C13" authorId="0" shapeId="0" xr:uid="{71CC3EDD-80B5-4BB0-B00A-6FEB860DE24B}">
      <text>
        <r>
          <rPr>
            <b/>
            <sz val="9"/>
            <color indexed="81"/>
            <rFont val="Tahoma"/>
            <family val="2"/>
          </rPr>
          <t>INretail:</t>
        </r>
        <r>
          <rPr>
            <sz val="9"/>
            <color indexed="81"/>
            <rFont val="Tahoma"/>
            <family val="2"/>
          </rPr>
          <t xml:space="preserve">
vestigingsplaats vermelden</t>
        </r>
      </text>
    </comment>
    <comment ref="C15" authorId="0" shapeId="0" xr:uid="{9D35A4F6-4161-4620-ABD6-7F8918931670}">
      <text>
        <r>
          <rPr>
            <b/>
            <sz val="9"/>
            <color indexed="81"/>
            <rFont val="Tahoma"/>
            <family val="2"/>
          </rPr>
          <t>INretail:</t>
        </r>
        <r>
          <rPr>
            <sz val="9"/>
            <color indexed="81"/>
            <rFont val="Tahoma"/>
            <family val="2"/>
          </rPr>
          <t xml:space="preserve">
op driehoek einde van de cel klikken en rechtsvorm uitkiezen</t>
        </r>
      </text>
    </comment>
    <comment ref="C16" authorId="0" shapeId="0" xr:uid="{77778E61-BBAE-4CEA-AEB5-B9703D90CD9F}">
      <text>
        <r>
          <rPr>
            <b/>
            <sz val="9"/>
            <color indexed="81"/>
            <rFont val="Tahoma"/>
            <family val="2"/>
          </rPr>
          <t>INretail:</t>
        </r>
        <r>
          <rPr>
            <sz val="9"/>
            <color indexed="81"/>
            <rFont val="Tahoma"/>
            <family val="2"/>
          </rPr>
          <t xml:space="preserve">
Op driehoek einde van de cel klikken en kalenderjaar aangeven.
</t>
        </r>
        <r>
          <rPr>
            <b/>
            <sz val="9"/>
            <color indexed="81"/>
            <rFont val="Tahoma"/>
            <family val="2"/>
          </rPr>
          <t>Let op:</t>
        </r>
        <r>
          <rPr>
            <sz val="9"/>
            <color indexed="81"/>
            <rFont val="Tahoma"/>
            <family val="2"/>
          </rPr>
          <t xml:space="preserve"> het beschikbaar hebben van recente jaarciijfers is erg belangrijk om op basis van actuele cijfers de prognose te kunnen maken, maar ook om eventueel bij te kunnen sturen op kostenniveau. Zorg er ook voor dat je zo actueel mogelijke cijfers van het lopende kalenderjaar beschikbaar hebt, bijvoorbeeld in de vorm van een saldibalans.</t>
        </r>
      </text>
    </comment>
    <comment ref="C19" authorId="0" shapeId="0" xr:uid="{A65260FB-61AC-4B94-BDE3-4F371696DEC9}">
      <text>
        <r>
          <rPr>
            <b/>
            <sz val="9"/>
            <color rgb="FF000000"/>
            <rFont val="Tahoma"/>
            <family val="2"/>
          </rPr>
          <t>INretail:</t>
        </r>
        <r>
          <rPr>
            <sz val="9"/>
            <color rgb="FF000000"/>
            <rFont val="Tahoma"/>
            <family val="2"/>
          </rPr>
          <t xml:space="preserve">
Totale omzet opnemen uit de verlies,- en winstrekening van het jaarverslag. Volledig bedrag vermelden.
</t>
        </r>
      </text>
    </comment>
    <comment ref="F19" authorId="0" shapeId="0" xr:uid="{5D2D9CB6-D963-4DD6-B340-993146BBEBAA}">
      <text>
        <r>
          <rPr>
            <b/>
            <sz val="9"/>
            <color indexed="81"/>
            <rFont val="Tahoma"/>
            <family val="2"/>
          </rPr>
          <t>INretail:</t>
        </r>
        <r>
          <rPr>
            <sz val="9"/>
            <color indexed="81"/>
            <rFont val="Tahoma"/>
            <family val="2"/>
          </rPr>
          <t xml:space="preserve">
Totale omzet opnemen uit de verlies,- en winstrekening van het jaarverslag. Volledig bedrag vermelden.
</t>
        </r>
      </text>
    </comment>
    <comment ref="I19" authorId="0" shapeId="0" xr:uid="{A912FADC-AE6F-4066-A42E-B5759D2BDD5C}">
      <text>
        <r>
          <rPr>
            <b/>
            <sz val="9"/>
            <color indexed="81"/>
            <rFont val="Tahoma"/>
            <family val="2"/>
          </rPr>
          <t>INretail:</t>
        </r>
        <r>
          <rPr>
            <sz val="9"/>
            <color indexed="81"/>
            <rFont val="Tahoma"/>
            <family val="2"/>
          </rPr>
          <t xml:space="preserve">
Uitkomst kan niet ingevuld worden. 
Omzetprognose voor 2022. Maak gebruik van de maandomzettabel in het tabblad Omzet per maand 2019-2023</t>
        </r>
      </text>
    </comment>
    <comment ref="L19" authorId="0" shapeId="0" xr:uid="{AB623A36-4752-476A-AD37-BEA3C690E05E}">
      <text>
        <r>
          <rPr>
            <b/>
            <sz val="9"/>
            <color indexed="81"/>
            <rFont val="Tahoma"/>
            <family val="2"/>
          </rPr>
          <t>INretail:</t>
        </r>
        <r>
          <rPr>
            <sz val="9"/>
            <color indexed="81"/>
            <rFont val="Tahoma"/>
            <family val="2"/>
          </rPr>
          <t xml:space="preserve">
Uitkomst kan niet ingevuld worden. 
Omzetprognose voor 2023. Maak gebruik van de maandomzettabel in het tabblad Omzet per maand 2019-2023</t>
        </r>
      </text>
    </comment>
    <comment ref="C20" authorId="0" shapeId="0" xr:uid="{5FB3FE38-51BC-4C57-8721-D29A2B491F89}">
      <text>
        <r>
          <rPr>
            <b/>
            <sz val="9"/>
            <color indexed="81"/>
            <rFont val="Tahoma"/>
            <family val="2"/>
          </rPr>
          <t>INretail:</t>
        </r>
        <r>
          <rPr>
            <sz val="9"/>
            <color indexed="81"/>
            <rFont val="Tahoma"/>
            <family val="2"/>
          </rPr>
          <t xml:space="preserve">
Inkoopwaarde baseren op basis van de informatie uit het jaarverslag van 2020. Uitkeringen van steunmaatregelen opnemen bij bijzondere baten.
</t>
        </r>
      </text>
    </comment>
    <comment ref="F20" authorId="0" shapeId="0" xr:uid="{97D9FFA4-63A8-45F9-A2A9-B3F488013648}">
      <text>
        <r>
          <rPr>
            <b/>
            <sz val="9"/>
            <color indexed="81"/>
            <rFont val="Tahoma"/>
            <family val="2"/>
          </rPr>
          <t>INretail:</t>
        </r>
        <r>
          <rPr>
            <sz val="9"/>
            <color indexed="81"/>
            <rFont val="Tahoma"/>
            <family val="2"/>
          </rPr>
          <t xml:space="preserve">
Inkoopwaarde baseren op basis van de informatie uit het jaarverslag van 2021. Uitkeringen van steunmaatregelen opnemen bij bijzondere baten.
</t>
        </r>
      </text>
    </comment>
    <comment ref="I20" authorId="0" shapeId="0" xr:uid="{4C31FA2D-1B7C-4682-A02F-AA17CA1E3016}">
      <text>
        <r>
          <rPr>
            <b/>
            <sz val="9"/>
            <color indexed="81"/>
            <rFont val="Tahoma"/>
            <family val="2"/>
          </rPr>
          <t>INretail:</t>
        </r>
        <r>
          <rPr>
            <sz val="9"/>
            <color indexed="81"/>
            <rFont val="Tahoma"/>
            <family val="2"/>
          </rPr>
          <t xml:space="preserve">
Uitkomst kan niet ingevuld worden. 
Inkoopprognose voor 2022. Maak gebruik van de tabel in het tabblad Inkopen per maand 2019-2023.
</t>
        </r>
      </text>
    </comment>
    <comment ref="L20" authorId="0" shapeId="0" xr:uid="{FA308F36-3FC5-4E0D-8D4B-3369CE83480A}">
      <text>
        <r>
          <rPr>
            <b/>
            <sz val="9"/>
            <color indexed="81"/>
            <rFont val="Tahoma"/>
            <family val="2"/>
          </rPr>
          <t>INretail:</t>
        </r>
        <r>
          <rPr>
            <sz val="9"/>
            <color indexed="81"/>
            <rFont val="Tahoma"/>
            <family val="2"/>
          </rPr>
          <t xml:space="preserve">
Uitkomst kan niet ingevuld worden. 
Inkoopprognose voor 2023. Maak gebruik van de tabel in het tabblad Inkopen per maand 2019-2023.
</t>
        </r>
      </text>
    </comment>
    <comment ref="C21" authorId="0" shapeId="0" xr:uid="{68426DDE-0E2E-4D9F-8489-97620A3D7D07}">
      <text>
        <r>
          <rPr>
            <b/>
            <sz val="9"/>
            <color rgb="FF000000"/>
            <rFont val="Tahoma"/>
            <family val="2"/>
          </rPr>
          <t>INretail:</t>
        </r>
        <r>
          <rPr>
            <sz val="9"/>
            <color rgb="FF000000"/>
            <rFont val="Tahoma"/>
            <family val="2"/>
          </rPr>
          <t xml:space="preserve">
</t>
        </r>
        <r>
          <rPr>
            <sz val="9"/>
            <color rgb="FF000000"/>
            <rFont val="Tahoma"/>
            <family val="2"/>
          </rPr>
          <t xml:space="preserve">= uitkomst, kan niet ingevuld worden
</t>
        </r>
        <r>
          <rPr>
            <sz val="9"/>
            <color rgb="FF000000"/>
            <rFont val="Tahoma"/>
            <family val="2"/>
          </rPr>
          <t xml:space="preserve">
</t>
        </r>
      </text>
    </comment>
    <comment ref="F21" authorId="0" shapeId="0" xr:uid="{6A3AE891-481F-474F-B5B7-314DA4BA3DAE}">
      <text>
        <r>
          <rPr>
            <b/>
            <sz val="9"/>
            <color indexed="81"/>
            <rFont val="Tahoma"/>
            <family val="2"/>
          </rPr>
          <t>INretail:</t>
        </r>
        <r>
          <rPr>
            <sz val="9"/>
            <color indexed="81"/>
            <rFont val="Tahoma"/>
            <family val="2"/>
          </rPr>
          <t xml:space="preserve">
= uitkomst, kan niet ingevuld worden</t>
        </r>
      </text>
    </comment>
    <comment ref="I21" authorId="0" shapeId="0" xr:uid="{E4632CFC-0419-40E9-88C4-BC8524E25552}">
      <text>
        <r>
          <rPr>
            <b/>
            <sz val="9"/>
            <color indexed="81"/>
            <rFont val="Tahoma"/>
            <family val="2"/>
          </rPr>
          <t>INretail:</t>
        </r>
        <r>
          <rPr>
            <sz val="9"/>
            <color indexed="81"/>
            <rFont val="Tahoma"/>
            <family val="2"/>
          </rPr>
          <t xml:space="preserve">
= uitkomst, kan niet ingevuld worden</t>
        </r>
      </text>
    </comment>
    <comment ref="L21" authorId="0" shapeId="0" xr:uid="{39B6047D-9561-4711-A5CD-7927485578F8}">
      <text>
        <r>
          <rPr>
            <b/>
            <sz val="9"/>
            <color indexed="81"/>
            <rFont val="Tahoma"/>
            <family val="2"/>
          </rPr>
          <t>INretail:</t>
        </r>
        <r>
          <rPr>
            <sz val="9"/>
            <color indexed="81"/>
            <rFont val="Tahoma"/>
            <family val="2"/>
          </rPr>
          <t xml:space="preserve">
= uitkomst, kan niet ingevuld worden</t>
        </r>
      </text>
    </comment>
    <comment ref="C23" authorId="0" shapeId="0" xr:uid="{3636A61D-B883-473D-9D43-A062E20AAA26}">
      <text>
        <r>
          <rPr>
            <b/>
            <sz val="9"/>
            <color rgb="FF000000"/>
            <rFont val="Tahoma"/>
            <family val="2"/>
          </rPr>
          <t>INretail:</t>
        </r>
        <r>
          <rPr>
            <sz val="9"/>
            <color rgb="FF000000"/>
            <rFont val="Tahoma"/>
            <family val="2"/>
          </rPr>
          <t xml:space="preserve">
Totale personeelskosten opnemen uit de verlies,- en winstrekening van het jaarverslag (inclusief sociale lasten, pensioen etc). Inclusief werk derden, indien van toepassing.
</t>
        </r>
      </text>
    </comment>
    <comment ref="F23" authorId="0" shapeId="0" xr:uid="{46AB1659-EDC5-4704-ABD2-738BCC43E199}">
      <text>
        <r>
          <rPr>
            <b/>
            <sz val="9"/>
            <color indexed="81"/>
            <rFont val="Tahoma"/>
            <family val="2"/>
          </rPr>
          <t>INretail:</t>
        </r>
        <r>
          <rPr>
            <sz val="9"/>
            <color indexed="81"/>
            <rFont val="Tahoma"/>
            <family val="2"/>
          </rPr>
          <t xml:space="preserve">
Totale personeelskosten opnemen uit de verlies,- en winstrekening van het jaarverslag (inclusief sociale lasten, pensioen etc). Inclusief werk derden, indien van toepassing.
</t>
        </r>
      </text>
    </comment>
    <comment ref="I23" authorId="0" shapeId="0" xr:uid="{F39850AA-18A5-4819-9C8A-28F61B760C6A}">
      <text>
        <r>
          <rPr>
            <b/>
            <sz val="9"/>
            <color indexed="81"/>
            <rFont val="Tahoma"/>
            <family val="2"/>
          </rPr>
          <t>INretail:</t>
        </r>
        <r>
          <rPr>
            <sz val="9"/>
            <color indexed="81"/>
            <rFont val="Tahoma"/>
            <family val="2"/>
          </rPr>
          <t xml:space="preserve">
De totale personeelskosten voor 2022 zijn uiteraard nog niet beschikbaar. Probeer op basis van de huidige kostenontwikkeling een prognose voor 2022 op te stellen.</t>
        </r>
      </text>
    </comment>
    <comment ref="L23" authorId="0" shapeId="0" xr:uid="{A4CC4BA0-C8AD-4087-8630-A36E9AFB65BE}">
      <text>
        <r>
          <rPr>
            <b/>
            <sz val="9"/>
            <color indexed="81"/>
            <rFont val="Tahoma"/>
            <family val="2"/>
          </rPr>
          <t>INretail:</t>
        </r>
        <r>
          <rPr>
            <sz val="9"/>
            <color indexed="81"/>
            <rFont val="Tahoma"/>
            <family val="2"/>
          </rPr>
          <t xml:space="preserve">
Kosten baseren op basis huidige aanwezige bezetting en de invloed van de verwachte omzet in 2023 op de huidige bezettingskosten. Bij de rechtsvorm BV wordt het directiesalaris ingevuld bij de Management Fee. Zie ook voorbeeldberekening 2023 voor verwachte kostenstijging.</t>
        </r>
      </text>
    </comment>
    <comment ref="C24" authorId="0" shapeId="0" xr:uid="{1A198299-314D-4C1A-BFB2-B594FB730047}">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t>
        </r>
      </text>
    </comment>
    <comment ref="F24" authorId="0" shapeId="0" xr:uid="{14595EEF-443F-48E9-B88D-473F95E6B049}">
      <text>
        <r>
          <rPr>
            <b/>
            <sz val="9"/>
            <color indexed="81"/>
            <rFont val="Tahoma"/>
            <family val="2"/>
          </rPr>
          <t>INretail:</t>
        </r>
        <r>
          <rPr>
            <sz val="9"/>
            <color indexed="81"/>
            <rFont val="Tahoma"/>
            <family val="2"/>
          </rPr>
          <t xml:space="preserve">
indien de rechtsvorm een B.V. is, hier het bedrag van de management fee opnemen uit de verlies,- en winstrekening van het jaarverslag
</t>
        </r>
      </text>
    </comment>
    <comment ref="I24" authorId="0" shapeId="0" xr:uid="{3C3C0B13-CAE4-4ACB-BED5-267745958FCC}">
      <text>
        <r>
          <rPr>
            <b/>
            <sz val="9"/>
            <color indexed="81"/>
            <rFont val="Tahoma"/>
            <family val="2"/>
          </rPr>
          <t>INretail:</t>
        </r>
        <r>
          <rPr>
            <sz val="9"/>
            <color indexed="81"/>
            <rFont val="Tahoma"/>
            <family val="2"/>
          </rPr>
          <t xml:space="preserve">
Het bedrag van de geplande Management Fee voor 2022 opnemen.</t>
        </r>
      </text>
    </comment>
    <comment ref="L24" authorId="0" shapeId="0" xr:uid="{C3FC6C6F-A6A4-4B0E-98A7-A70D47702DF3}">
      <text>
        <r>
          <rPr>
            <b/>
            <sz val="9"/>
            <color indexed="81"/>
            <rFont val="Tahoma"/>
            <family val="2"/>
          </rPr>
          <t>INretail:</t>
        </r>
        <r>
          <rPr>
            <sz val="9"/>
            <color indexed="81"/>
            <rFont val="Tahoma"/>
            <family val="2"/>
          </rPr>
          <t xml:space="preserve">
Het bedrag van de geplande Management Fee voor 2023 opnemen.</t>
        </r>
      </text>
    </comment>
    <comment ref="C25" authorId="0" shapeId="0" xr:uid="{1A4950CE-2AC7-4C08-9705-171BEC662534}">
      <text>
        <r>
          <rPr>
            <b/>
            <sz val="9"/>
            <color indexed="81"/>
            <rFont val="Tahoma"/>
            <family val="2"/>
          </rPr>
          <t>INretail:</t>
        </r>
        <r>
          <rPr>
            <sz val="9"/>
            <color indexed="81"/>
            <rFont val="Tahoma"/>
            <family val="2"/>
          </rPr>
          <t xml:space="preserve">
Totale huisvestingskosten opnemen uit de verlies,- en winstrekening van het jaarverslag 2020.
</t>
        </r>
      </text>
    </comment>
    <comment ref="F25" authorId="0" shapeId="0" xr:uid="{306065DF-AC2A-4185-B0CD-AAD833323E3F}">
      <text>
        <r>
          <rPr>
            <b/>
            <sz val="9"/>
            <color indexed="81"/>
            <rFont val="Tahoma"/>
            <family val="2"/>
          </rPr>
          <t>INretail:</t>
        </r>
        <r>
          <rPr>
            <sz val="9"/>
            <color indexed="81"/>
            <rFont val="Tahoma"/>
            <family val="2"/>
          </rPr>
          <t xml:space="preserve">
Totale huisvestingskosten opnemen uit de verlies,- en winstrekening van het jaarverslag 2021.</t>
        </r>
      </text>
    </comment>
    <comment ref="I25" authorId="0" shapeId="0" xr:uid="{DF9FDD39-D281-4DA5-A84B-9A0AEA484AFF}">
      <text>
        <r>
          <rPr>
            <b/>
            <sz val="9"/>
            <color indexed="81"/>
            <rFont val="Tahoma"/>
            <family val="2"/>
          </rPr>
          <t>INretail:</t>
        </r>
        <r>
          <rPr>
            <sz val="9"/>
            <color indexed="81"/>
            <rFont val="Tahoma"/>
            <family val="2"/>
          </rPr>
          <t xml:space="preserve">
De totale huisvestingskosten (huur en overige huisvestingskosten) voor 2022 zijn uiteraard nog niet beschikbaar. Probeer op basis van de huidige kostenontwikkeling en eventuele wijzigingen in afspraken met betrekking tot de huur een prognose voor 2022 op te stellen. 
</t>
        </r>
      </text>
    </comment>
    <comment ref="L25" authorId="0" shapeId="0" xr:uid="{58787DD2-E79C-4EB0-9153-C86679F53279}">
      <text>
        <r>
          <rPr>
            <b/>
            <sz val="9"/>
            <color indexed="81"/>
            <rFont val="Tahoma"/>
            <family val="2"/>
          </rPr>
          <t>INretail:</t>
        </r>
        <r>
          <rPr>
            <sz val="9"/>
            <color indexed="81"/>
            <rFont val="Tahoma"/>
            <family val="2"/>
          </rPr>
          <t xml:space="preserve">
Probeer op basis van de huidige kostenontwikkeling en eventuele wijzigingen in afspraken met betrekking tot de huur een prognose voor 20223 op te stellen. 
Met betreking tot de energiekosten is het wellicht lastig een  begroting te maken. Heeft u nu een varaibale contract, dan kunt u het beste op basis van de huidige maandprijs een prognose op stellen. Zie ook voorbeeldberekening 2023 voor verwachte kostenstijging.
</t>
        </r>
      </text>
    </comment>
    <comment ref="C26" authorId="0" shapeId="0" xr:uid="{AE691ED4-CAEE-4B3E-9804-3474437381FD}">
      <text>
        <r>
          <rPr>
            <b/>
            <sz val="9"/>
            <color indexed="81"/>
            <rFont val="Tahoma"/>
            <family val="2"/>
          </rPr>
          <t>INretail:</t>
        </r>
        <r>
          <rPr>
            <sz val="9"/>
            <color indexed="81"/>
            <rFont val="Tahoma"/>
            <family val="2"/>
          </rPr>
          <t xml:space="preserve">
Totale verkoopkosten opnemen uit de verlies,- en winstrekening van het jaarverslag 2020.
</t>
        </r>
      </text>
    </comment>
    <comment ref="F26" authorId="0" shapeId="0" xr:uid="{DB0026E5-CCDB-4C67-A873-86A132612371}">
      <text>
        <r>
          <rPr>
            <b/>
            <sz val="9"/>
            <color indexed="81"/>
            <rFont val="Tahoma"/>
            <family val="2"/>
          </rPr>
          <t>INretail:</t>
        </r>
        <r>
          <rPr>
            <sz val="9"/>
            <color indexed="81"/>
            <rFont val="Tahoma"/>
            <family val="2"/>
          </rPr>
          <t xml:space="preserve">
Totale verkoopkosten opnemen uit de verlies,- en winstrekening van het jaarverslag 2020.</t>
        </r>
      </text>
    </comment>
    <comment ref="I26" authorId="0" shapeId="0" xr:uid="{B0462D72-992F-47B9-8FF5-772D94AACA03}">
      <text>
        <r>
          <rPr>
            <b/>
            <sz val="9"/>
            <color indexed="81"/>
            <rFont val="Tahoma"/>
            <family val="2"/>
          </rPr>
          <t>INretail:</t>
        </r>
        <r>
          <rPr>
            <sz val="9"/>
            <color indexed="81"/>
            <rFont val="Tahoma"/>
            <family val="2"/>
          </rPr>
          <t xml:space="preserve">
De totale verkoopkosten voor 2022 zijn uiteraard nog niet beschikbaar. Probeer op basis van de huidige kostenontwikkeling een prognose voor 2022 op te stellen. 
</t>
        </r>
      </text>
    </comment>
    <comment ref="L26" authorId="0" shapeId="0" xr:uid="{D438997A-B8C5-49C0-AB43-8230698E56A6}">
      <text>
        <r>
          <rPr>
            <b/>
            <sz val="9"/>
            <color indexed="81"/>
            <rFont val="Tahoma"/>
            <family val="2"/>
          </rPr>
          <t>INretail:</t>
        </r>
        <r>
          <rPr>
            <sz val="9"/>
            <color indexed="81"/>
            <rFont val="Tahoma"/>
            <family val="2"/>
          </rPr>
          <t xml:space="preserve">
Probeer op basis van de huidige kostenontwikkeling een prognose voor 2023 op te stellen. 
Zie ook voorbeeldberekening 2023 voor verwachte kostenstijging.
</t>
        </r>
      </text>
    </comment>
    <comment ref="C27" authorId="0" shapeId="0" xr:uid="{0FD1D02B-72B5-4541-9F7E-BA4A204A1436}">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F27" authorId="0" shapeId="0" xr:uid="{465AC11D-36A7-4943-B0F3-874B4256F540}">
      <text>
        <r>
          <rPr>
            <b/>
            <sz val="9"/>
            <color indexed="81"/>
            <rFont val="Tahoma"/>
            <family val="2"/>
          </rPr>
          <t>INretail:</t>
        </r>
        <r>
          <rPr>
            <sz val="9"/>
            <color indexed="81"/>
            <rFont val="Tahoma"/>
            <family val="2"/>
          </rPr>
          <t xml:space="preserve">
totale algemene/kantoor/administratie kosten opnemen uit de verlies,- en winstrekening van het jaarverslag
Hier zitten over het algemeen veel vaste kosten in. Kijk kritisch naar de kosten van je accountant. Maak je al gebruik van alle mogelijkheden om kostenefficiënt jouw administratie te laten verzorgen, met een up to date inzicht van de prestaties van je onderneming? </t>
        </r>
      </text>
    </comment>
    <comment ref="I27" authorId="0" shapeId="0" xr:uid="{E442212E-BDC6-4947-A3F7-251B11E31124}">
      <text>
        <r>
          <rPr>
            <b/>
            <sz val="9"/>
            <color indexed="81"/>
            <rFont val="Tahoma"/>
            <family val="2"/>
          </rPr>
          <t>INretail:</t>
        </r>
        <r>
          <rPr>
            <sz val="9"/>
            <color indexed="81"/>
            <rFont val="Tahoma"/>
            <family val="2"/>
          </rPr>
          <t xml:space="preserve">
De totale Algemene/kantoor/administratiekosten voor 2022 zijn uiteraard nog niet beschikbaar. Probeer op basis van de huidige kostenontwikkeling een prognose voor 2022 op te stellen. </t>
        </r>
      </text>
    </comment>
    <comment ref="L27" authorId="0" shapeId="0" xr:uid="{C73903F0-A63B-43ED-9A60-39D8ED05C388}">
      <text>
        <r>
          <rPr>
            <b/>
            <sz val="9"/>
            <color indexed="81"/>
            <rFont val="Tahoma"/>
            <family val="2"/>
          </rPr>
          <t>INretail:</t>
        </r>
        <r>
          <rPr>
            <sz val="9"/>
            <color indexed="81"/>
            <rFont val="Tahoma"/>
            <family val="2"/>
          </rPr>
          <t xml:space="preserve">
De prognose voor de Algemene/kantoor/administratiekosten 2022 baseren op de huidige kostenontwikkeling. 
Zie ook voorbeeldberekening 2023 voor verwachte kostenstijging.</t>
        </r>
      </text>
    </comment>
    <comment ref="C28" authorId="0" shapeId="0" xr:uid="{517F91DC-B762-4BFE-8527-90736AF56E1F}">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de INretail verzekeringsdienst.</t>
        </r>
      </text>
    </comment>
    <comment ref="F28" authorId="0" shapeId="0" xr:uid="{BE4B1A27-56F0-4D5F-9337-4197DA118C6E}">
      <text>
        <r>
          <rPr>
            <b/>
            <sz val="9"/>
            <color indexed="81"/>
            <rFont val="Tahoma"/>
            <family val="2"/>
          </rPr>
          <t>INretail:</t>
        </r>
        <r>
          <rPr>
            <sz val="9"/>
            <color indexed="81"/>
            <rFont val="Tahoma"/>
            <family val="2"/>
          </rPr>
          <t xml:space="preserve">
totale vervoerskosten opnemen uit de verlies,- en winstrekening van het jaarverslag
Ben je in het bezit van een of meerdere bedrijfsauto’s? Ook hier kun je kosten gaan besparen! Neem de kosten van de verzekeringen eens goed onder de loep. Een hernieuwde offerte kan kostenbesparend zijn, deze is eventueel aan te vragen bij de INretail verzekeringsdienst.</t>
        </r>
      </text>
    </comment>
    <comment ref="I28" authorId="0" shapeId="0" xr:uid="{8BD92880-EB43-4813-A25C-21A2BA007603}">
      <text>
        <r>
          <rPr>
            <b/>
            <sz val="9"/>
            <color indexed="81"/>
            <rFont val="Tahoma"/>
            <family val="2"/>
          </rPr>
          <t>INretail:</t>
        </r>
        <r>
          <rPr>
            <sz val="9"/>
            <color indexed="81"/>
            <rFont val="Tahoma"/>
            <family val="2"/>
          </rPr>
          <t xml:space="preserve">
De totale vervoerskosten voor 2022 zijn uiteraard nog niet beschikbaar. Probeer op basis van de huidige kostenontwikkeling een prognose voor 2022 op te stellen. </t>
        </r>
      </text>
    </comment>
    <comment ref="L28" authorId="0" shapeId="0" xr:uid="{1BE18A2A-FC74-478A-A231-CFF60A45FCBB}">
      <text>
        <r>
          <rPr>
            <b/>
            <sz val="9"/>
            <color indexed="81"/>
            <rFont val="Tahoma"/>
            <family val="2"/>
          </rPr>
          <t>INretail:</t>
        </r>
        <r>
          <rPr>
            <sz val="9"/>
            <color indexed="81"/>
            <rFont val="Tahoma"/>
            <family val="2"/>
          </rPr>
          <t xml:space="preserve">
De prognose voor de vervoerskosten 2023 baseren  op de huidige kostenontwikkeling. Zie ook voorbeeldberekening 2023 voor verwachte kostenstijging.</t>
        </r>
      </text>
    </comment>
    <comment ref="C29" authorId="0" shapeId="0" xr:uid="{06E922FC-C54F-4C7F-8667-7FFF728B2140}">
      <text>
        <r>
          <rPr>
            <b/>
            <sz val="9"/>
            <color indexed="81"/>
            <rFont val="Tahoma"/>
            <family val="2"/>
          </rPr>
          <t>INretail:</t>
        </r>
        <r>
          <rPr>
            <sz val="9"/>
            <color indexed="81"/>
            <rFont val="Tahoma"/>
            <family val="2"/>
          </rPr>
          <t xml:space="preserve">
totale afschrijvingskosten opnemen uit de verlies,- en winstrekening van het jaarverslag</t>
        </r>
      </text>
    </comment>
    <comment ref="F29" authorId="0" shapeId="0" xr:uid="{C428EF21-5453-4975-80C8-1852F28EE1B9}">
      <text>
        <r>
          <rPr>
            <b/>
            <sz val="9"/>
            <color indexed="81"/>
            <rFont val="Tahoma"/>
            <family val="2"/>
          </rPr>
          <t>INretail:</t>
        </r>
        <r>
          <rPr>
            <sz val="9"/>
            <color indexed="81"/>
            <rFont val="Tahoma"/>
            <family val="2"/>
          </rPr>
          <t xml:space="preserve">
totale afschrijvingskosten opnemen uit de verlies,- en winstrekening van het jaarverslag.</t>
        </r>
      </text>
    </comment>
    <comment ref="I29" authorId="0" shapeId="0" xr:uid="{8B6D7CF9-38E8-44EC-9C95-806EE14C5CFB}">
      <text>
        <r>
          <rPr>
            <b/>
            <sz val="9"/>
            <color indexed="81"/>
            <rFont val="Tahoma"/>
            <family val="2"/>
          </rPr>
          <t>INretail:</t>
        </r>
        <r>
          <rPr>
            <sz val="9"/>
            <color indexed="81"/>
            <rFont val="Tahoma"/>
            <family val="2"/>
          </rPr>
          <t xml:space="preserve">
De prognose voor de afschrijvingskosten 2022 baseren  op de huidige kostenontwikkeling. </t>
        </r>
      </text>
    </comment>
    <comment ref="L29" authorId="0" shapeId="0" xr:uid="{DCA7CCCF-C3B2-47EB-8929-AF90CBEC3B5A}">
      <text>
        <r>
          <rPr>
            <b/>
            <sz val="9"/>
            <color indexed="81"/>
            <rFont val="Tahoma"/>
            <family val="2"/>
          </rPr>
          <t>INretail:</t>
        </r>
        <r>
          <rPr>
            <sz val="9"/>
            <color indexed="81"/>
            <rFont val="Tahoma"/>
            <family val="2"/>
          </rPr>
          <t xml:space="preserve">
De prognose voor de afschrijvingskosten 2023 baseren  op de huidige kostenontwikkeling. </t>
        </r>
      </text>
    </comment>
    <comment ref="C30" authorId="0" shapeId="0" xr:uid="{92C6A9AF-D699-43FE-A840-3C5C76CDA4BD}">
      <text>
        <r>
          <rPr>
            <b/>
            <sz val="9"/>
            <color indexed="81"/>
            <rFont val="Tahoma"/>
            <family val="2"/>
          </rPr>
          <t>INretail:</t>
        </r>
        <r>
          <rPr>
            <sz val="9"/>
            <color indexed="81"/>
            <rFont val="Tahoma"/>
            <family val="2"/>
          </rPr>
          <t xml:space="preserve">
Bijzondere baten en lasten uit jaarverslag 2020 toevoegen in onderstaand overzicht</t>
        </r>
      </text>
    </comment>
    <comment ref="F30" authorId="0" shapeId="0" xr:uid="{C2BC7329-0625-4443-997D-D2D3881A77AF}">
      <text>
        <r>
          <rPr>
            <b/>
            <sz val="9"/>
            <color indexed="81"/>
            <rFont val="Tahoma"/>
            <family val="2"/>
          </rPr>
          <t>INretail:</t>
        </r>
        <r>
          <rPr>
            <sz val="9"/>
            <color indexed="81"/>
            <rFont val="Tahoma"/>
            <family val="2"/>
          </rPr>
          <t xml:space="preserve">
Bijzondere baten en lasten uit jaarverslag 2021 toevoegen in onderstaand overzicht</t>
        </r>
      </text>
    </comment>
    <comment ref="I30" authorId="0" shapeId="0" xr:uid="{C1D93BF8-F240-4B8F-BE97-B6EFDAB9FB3B}">
      <text>
        <r>
          <rPr>
            <b/>
            <sz val="9"/>
            <color indexed="81"/>
            <rFont val="Tahoma"/>
            <family val="2"/>
          </rPr>
          <t>INretail:</t>
        </r>
        <r>
          <rPr>
            <sz val="9"/>
            <color indexed="81"/>
            <rFont val="Tahoma"/>
            <family val="2"/>
          </rPr>
          <t xml:space="preserve">
Bijzondere baten en lasten op basis van huidige kostenontwikkeling toevoegen in onderstaand overzicht</t>
        </r>
      </text>
    </comment>
    <comment ref="L30" authorId="0" shapeId="0" xr:uid="{CCAB5337-CDC6-422A-BF00-86A341C2377C}">
      <text>
        <r>
          <rPr>
            <b/>
            <sz val="9"/>
            <color indexed="81"/>
            <rFont val="Tahoma"/>
            <family val="2"/>
          </rPr>
          <t>INretail:</t>
        </r>
        <r>
          <rPr>
            <sz val="9"/>
            <color indexed="81"/>
            <rFont val="Tahoma"/>
            <family val="2"/>
          </rPr>
          <t xml:space="preserve">
Bijzondere baten en lasten uit jaarverslag 2021 toevoegen in onderstaand overzicht</t>
        </r>
      </text>
    </comment>
    <comment ref="C32" authorId="0" shapeId="0" xr:uid="{587475FD-3C9D-44D2-852B-E97F4C2366EC}">
      <text>
        <r>
          <rPr>
            <b/>
            <sz val="9"/>
            <color indexed="81"/>
            <rFont val="Tahoma"/>
            <family val="2"/>
          </rPr>
          <t>INretail:</t>
        </r>
        <r>
          <rPr>
            <sz val="9"/>
            <color indexed="81"/>
            <rFont val="Tahoma"/>
            <family val="2"/>
          </rPr>
          <t xml:space="preserve">
= uitkomst, kan niet ingevuld worden</t>
        </r>
      </text>
    </comment>
    <comment ref="F32" authorId="0" shapeId="0" xr:uid="{F51AF661-AFC1-4AA9-A480-10C02BE44844}">
      <text>
        <r>
          <rPr>
            <b/>
            <sz val="9"/>
            <color indexed="81"/>
            <rFont val="Tahoma"/>
            <family val="2"/>
          </rPr>
          <t>INretail:</t>
        </r>
        <r>
          <rPr>
            <sz val="9"/>
            <color indexed="81"/>
            <rFont val="Tahoma"/>
            <family val="2"/>
          </rPr>
          <t xml:space="preserve">
= uitkomst, kan niet ingevuld worden</t>
        </r>
      </text>
    </comment>
    <comment ref="I32" authorId="0" shapeId="0" xr:uid="{A5973FAC-0BE4-4DB4-B25B-3443928F784E}">
      <text>
        <r>
          <rPr>
            <b/>
            <sz val="9"/>
            <color indexed="81"/>
            <rFont val="Tahoma"/>
            <family val="2"/>
          </rPr>
          <t>INretail:</t>
        </r>
        <r>
          <rPr>
            <sz val="9"/>
            <color indexed="81"/>
            <rFont val="Tahoma"/>
            <family val="2"/>
          </rPr>
          <t xml:space="preserve">
= uitkomst, kan niet ingevuld worden</t>
        </r>
      </text>
    </comment>
    <comment ref="L32" authorId="0" shapeId="0" xr:uid="{DBA111B4-827A-402E-8820-4E0AC3EDA90F}">
      <text>
        <r>
          <rPr>
            <b/>
            <sz val="9"/>
            <color indexed="81"/>
            <rFont val="Tahoma"/>
            <family val="2"/>
          </rPr>
          <t>INretail:</t>
        </r>
        <r>
          <rPr>
            <sz val="9"/>
            <color indexed="81"/>
            <rFont val="Tahoma"/>
            <family val="2"/>
          </rPr>
          <t xml:space="preserve">
= uitkomst, kan niet ingevuld worden</t>
        </r>
      </text>
    </comment>
    <comment ref="C34" authorId="0" shapeId="0" xr:uid="{1F413DB3-FE39-43E1-A93E-860CC80869B9}">
      <text>
        <r>
          <rPr>
            <b/>
            <sz val="9"/>
            <color indexed="81"/>
            <rFont val="Tahoma"/>
            <family val="2"/>
          </rPr>
          <t>INretail:</t>
        </r>
        <r>
          <rPr>
            <sz val="9"/>
            <color indexed="81"/>
            <rFont val="Tahoma"/>
            <family val="2"/>
          </rPr>
          <t xml:space="preserve">
= uitkomst, kan niet ingevuld worden</t>
        </r>
      </text>
    </comment>
    <comment ref="F34" authorId="0" shapeId="0" xr:uid="{7EB9DB64-7D3E-4E38-B83A-ADFBDB6F6AC7}">
      <text>
        <r>
          <rPr>
            <b/>
            <sz val="9"/>
            <color indexed="81"/>
            <rFont val="Tahoma"/>
            <family val="2"/>
          </rPr>
          <t>INretail:</t>
        </r>
        <r>
          <rPr>
            <sz val="9"/>
            <color indexed="81"/>
            <rFont val="Tahoma"/>
            <family val="2"/>
          </rPr>
          <t xml:space="preserve">
= uitkomst, kan niet ingevuld worden</t>
        </r>
      </text>
    </comment>
    <comment ref="I34" authorId="0" shapeId="0" xr:uid="{C8C5D9F1-1737-457C-A058-731A7550E017}">
      <text>
        <r>
          <rPr>
            <b/>
            <sz val="9"/>
            <color indexed="81"/>
            <rFont val="Tahoma"/>
            <family val="2"/>
          </rPr>
          <t>INretail:</t>
        </r>
        <r>
          <rPr>
            <sz val="9"/>
            <color indexed="81"/>
            <rFont val="Tahoma"/>
            <family val="2"/>
          </rPr>
          <t xml:space="preserve">
= uitkomst, kan niet ingevuld worden</t>
        </r>
      </text>
    </comment>
    <comment ref="L34" authorId="0" shapeId="0" xr:uid="{8649B73F-7271-49FC-8CD2-0419CC0BEE36}">
      <text>
        <r>
          <rPr>
            <b/>
            <sz val="9"/>
            <color indexed="81"/>
            <rFont val="Tahoma"/>
            <family val="2"/>
          </rPr>
          <t>INretail:</t>
        </r>
        <r>
          <rPr>
            <sz val="9"/>
            <color indexed="81"/>
            <rFont val="Tahoma"/>
            <family val="2"/>
          </rPr>
          <t xml:space="preserve">
= uitkomst, kan niet ingevuld worden</t>
        </r>
      </text>
    </comment>
    <comment ref="C36" authorId="0" shapeId="0" xr:uid="{58303754-3E0F-4283-A61F-12A32843621B}">
      <text>
        <r>
          <rPr>
            <b/>
            <sz val="9"/>
            <color indexed="81"/>
            <rFont val="Tahoma"/>
            <family val="2"/>
          </rPr>
          <t>INretail:</t>
        </r>
        <r>
          <rPr>
            <sz val="9"/>
            <color indexed="81"/>
            <rFont val="Tahoma"/>
            <family val="2"/>
          </rPr>
          <t xml:space="preserve">
totale rentelasten opnemen uit de verlies,- en winstrekening van het jaarverslag 2020.
</t>
        </r>
      </text>
    </comment>
    <comment ref="F36" authorId="0" shapeId="0" xr:uid="{2810C76B-3493-481D-A55A-4770530D1876}">
      <text>
        <r>
          <rPr>
            <b/>
            <sz val="9"/>
            <color indexed="81"/>
            <rFont val="Tahoma"/>
            <family val="2"/>
          </rPr>
          <t>INretail:</t>
        </r>
        <r>
          <rPr>
            <sz val="9"/>
            <color indexed="81"/>
            <rFont val="Tahoma"/>
            <family val="2"/>
          </rPr>
          <t xml:space="preserve">
totale rentelasten opnemen uit de verlies,- en winstrekening van het jaarverslag 2020.
</t>
        </r>
      </text>
    </comment>
    <comment ref="I36" authorId="0" shapeId="0" xr:uid="{83BF59C8-3995-4971-B00F-F619953C9E44}">
      <text>
        <r>
          <rPr>
            <b/>
            <sz val="9"/>
            <color indexed="81"/>
            <rFont val="Tahoma"/>
            <family val="2"/>
          </rPr>
          <t>INretail:</t>
        </r>
        <r>
          <rPr>
            <sz val="9"/>
            <color indexed="81"/>
            <rFont val="Tahoma"/>
            <family val="2"/>
          </rPr>
          <t xml:space="preserve">
De totale rentelasten voor 2022 zijn uiteraard nog niet beschikbaar. Probeer op basis van de huidige kostenontwikkeling een prognose voor 2022 op te stellen. </t>
        </r>
      </text>
    </comment>
    <comment ref="L36" authorId="0" shapeId="0" xr:uid="{8F695F25-019C-48C4-A9C1-E84876B49707}">
      <text>
        <r>
          <rPr>
            <b/>
            <sz val="9"/>
            <color indexed="81"/>
            <rFont val="Tahoma"/>
            <family val="2"/>
          </rPr>
          <t>INretail:</t>
        </r>
        <r>
          <rPr>
            <sz val="9"/>
            <color indexed="81"/>
            <rFont val="Tahoma"/>
            <family val="2"/>
          </rPr>
          <t xml:space="preserve">
De prognose voor de rentelasten 2023 baseren  op de huidige kostenontwikkeling. </t>
        </r>
      </text>
    </comment>
    <comment ref="C38" authorId="0" shapeId="0" xr:uid="{990D56DB-A25C-4E23-AF08-4AD600E068E3}">
      <text>
        <r>
          <rPr>
            <b/>
            <sz val="9"/>
            <color indexed="81"/>
            <rFont val="Tahoma"/>
            <family val="2"/>
          </rPr>
          <t>INretail:</t>
        </r>
        <r>
          <rPr>
            <sz val="9"/>
            <color indexed="81"/>
            <rFont val="Tahoma"/>
            <family val="2"/>
          </rPr>
          <t xml:space="preserve">
= uitkomst, kan niet ingevuld worden</t>
        </r>
      </text>
    </comment>
    <comment ref="F38" authorId="0" shapeId="0" xr:uid="{BCA65682-1EA1-4437-91B4-DDA66FD0928C}">
      <text>
        <r>
          <rPr>
            <b/>
            <sz val="9"/>
            <color indexed="81"/>
            <rFont val="Tahoma"/>
            <family val="2"/>
          </rPr>
          <t>INretail:</t>
        </r>
        <r>
          <rPr>
            <sz val="9"/>
            <color indexed="81"/>
            <rFont val="Tahoma"/>
            <family val="2"/>
          </rPr>
          <t xml:space="preserve">
= uitkomst, kan niet ingevuld worden</t>
        </r>
      </text>
    </comment>
    <comment ref="I38" authorId="0" shapeId="0" xr:uid="{DE81F940-6287-423A-A0F6-4633E2C60160}">
      <text>
        <r>
          <rPr>
            <b/>
            <sz val="9"/>
            <color indexed="81"/>
            <rFont val="Tahoma"/>
            <family val="2"/>
          </rPr>
          <t>INretail:</t>
        </r>
        <r>
          <rPr>
            <sz val="9"/>
            <color indexed="81"/>
            <rFont val="Tahoma"/>
            <family val="2"/>
          </rPr>
          <t xml:space="preserve">
= uitkomst, kan niet ingevuld worden</t>
        </r>
      </text>
    </comment>
    <comment ref="L38" authorId="0" shapeId="0" xr:uid="{9A29F69D-250B-4714-8887-CC88B48C02C8}">
      <text>
        <r>
          <rPr>
            <b/>
            <sz val="9"/>
            <color indexed="81"/>
            <rFont val="Tahoma"/>
            <family val="2"/>
          </rPr>
          <t>INretail:</t>
        </r>
        <r>
          <rPr>
            <sz val="9"/>
            <color indexed="81"/>
            <rFont val="Tahoma"/>
            <family val="2"/>
          </rPr>
          <t xml:space="preserve">
= uitkomst, kan niet ingevuld worden</t>
        </r>
      </text>
    </comment>
    <comment ref="C40" authorId="0" shapeId="0" xr:uid="{9DC2029B-1D6F-4A52-9C6B-198354D9AC19}">
      <text>
        <r>
          <rPr>
            <b/>
            <sz val="9"/>
            <color indexed="81"/>
            <rFont val="Tahoma"/>
            <family val="2"/>
          </rPr>
          <t>INretail:</t>
        </r>
        <r>
          <rPr>
            <sz val="9"/>
            <color indexed="81"/>
            <rFont val="Tahoma"/>
            <family val="2"/>
          </rPr>
          <t xml:space="preserve">
= uitkomst, kan niet ingevuld worden</t>
        </r>
      </text>
    </comment>
    <comment ref="F40" authorId="0" shapeId="0" xr:uid="{2C4E3A7E-0ACB-496A-8536-F9753A77FA10}">
      <text>
        <r>
          <rPr>
            <b/>
            <sz val="9"/>
            <color indexed="81"/>
            <rFont val="Tahoma"/>
            <family val="2"/>
          </rPr>
          <t>INretail:</t>
        </r>
        <r>
          <rPr>
            <sz val="9"/>
            <color indexed="81"/>
            <rFont val="Tahoma"/>
            <family val="2"/>
          </rPr>
          <t xml:space="preserve">
= uitkomst, kan niet ingevuld worden</t>
        </r>
      </text>
    </comment>
    <comment ref="I40" authorId="0" shapeId="0" xr:uid="{938244E4-3313-4AD4-B277-973E876837FD}">
      <text>
        <r>
          <rPr>
            <b/>
            <sz val="9"/>
            <color indexed="81"/>
            <rFont val="Tahoma"/>
            <family val="2"/>
          </rPr>
          <t>INretail:</t>
        </r>
        <r>
          <rPr>
            <sz val="9"/>
            <color indexed="81"/>
            <rFont val="Tahoma"/>
            <family val="2"/>
          </rPr>
          <t xml:space="preserve">
= uitkomst, kan niet ingevuld worden</t>
        </r>
      </text>
    </comment>
    <comment ref="L40" authorId="0" shapeId="0" xr:uid="{D81589D3-0A7F-4DB9-8A5C-EEACD1FBEB79}">
      <text>
        <r>
          <rPr>
            <b/>
            <sz val="9"/>
            <color indexed="81"/>
            <rFont val="Tahoma"/>
            <family val="2"/>
          </rPr>
          <t>INretail:</t>
        </r>
        <r>
          <rPr>
            <sz val="9"/>
            <color indexed="81"/>
            <rFont val="Tahoma"/>
            <family val="2"/>
          </rPr>
          <t xml:space="preserve">
= uitkomst, kan niet ingevuld worden</t>
        </r>
      </text>
    </comment>
    <comment ref="C41" authorId="0" shapeId="0" xr:uid="{09E3E411-F6A8-4899-9889-B1C598899FB2}">
      <text>
        <r>
          <rPr>
            <b/>
            <sz val="9"/>
            <color indexed="81"/>
            <rFont val="Tahoma"/>
            <family val="2"/>
          </rPr>
          <t xml:space="preserve">INretail:
</t>
        </r>
        <r>
          <rPr>
            <sz val="9"/>
            <color indexed="81"/>
            <rFont val="Tahoma"/>
            <family val="2"/>
          </rPr>
          <t xml:space="preserve">Bijzondere baten als positief bedrag opnemen en bijzondere lasten als negatief bedrag opnemen.
</t>
        </r>
      </text>
    </comment>
    <comment ref="F41" authorId="0" shapeId="0" xr:uid="{C20B6C23-7732-4427-851D-6ACB02D177AB}">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I41" authorId="0" shapeId="0" xr:uid="{0CC7AEB7-F66E-453F-8FEE-3ED0FEE413FB}">
      <text>
        <r>
          <rPr>
            <b/>
            <sz val="9"/>
            <color indexed="81"/>
            <rFont val="Tahoma"/>
            <family val="2"/>
          </rPr>
          <t>INretail:</t>
        </r>
        <r>
          <rPr>
            <sz val="9"/>
            <color indexed="81"/>
            <rFont val="Tahoma"/>
            <family val="2"/>
          </rPr>
          <t xml:space="preserve">
Ontvangsten als positief bedrag opnemen en terugbetalingen als negatief bedrag opnemen.
</t>
        </r>
      </text>
    </comment>
    <comment ref="L41" authorId="0" shapeId="0" xr:uid="{5DE11C03-58D0-4101-A57F-0E4DE52CD6EC}">
      <text>
        <r>
          <rPr>
            <b/>
            <sz val="9"/>
            <color indexed="81"/>
            <rFont val="Tahoma"/>
            <family val="2"/>
          </rPr>
          <t>INretail:</t>
        </r>
        <r>
          <rPr>
            <sz val="9"/>
            <color indexed="81"/>
            <rFont val="Tahoma"/>
            <family val="2"/>
          </rPr>
          <t xml:space="preserve">
Ontvangsten als positief bedrag opnemen en terugbetalingen als negatief bedrag opnemen.</t>
        </r>
      </text>
    </comment>
    <comment ref="C42" authorId="0" shapeId="0" xr:uid="{EFEC0C89-05E1-4BF5-8A2D-9F63BFF03A09}">
      <text>
        <r>
          <rPr>
            <b/>
            <sz val="9"/>
            <color indexed="81"/>
            <rFont val="Tahoma"/>
            <family val="2"/>
          </rPr>
          <t xml:space="preserve">INretail:
</t>
        </r>
        <r>
          <rPr>
            <sz val="9"/>
            <color indexed="81"/>
            <rFont val="Tahoma"/>
            <family val="2"/>
          </rPr>
          <t xml:space="preserve">Bijzondere baten als positief bedrag opnemen en bijzondere lasten als negatief bedrag opnemen.
</t>
        </r>
      </text>
    </comment>
    <comment ref="F42" authorId="0" shapeId="0" xr:uid="{289965EB-783E-457A-BED4-DC6457098107}">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I42" authorId="0" shapeId="0" xr:uid="{AC74615D-D7FF-4A5D-9AA7-F8799E689064}">
      <text>
        <r>
          <rPr>
            <b/>
            <sz val="9"/>
            <color indexed="81"/>
            <rFont val="Tahoma"/>
            <family val="2"/>
          </rPr>
          <t>INretail:</t>
        </r>
        <r>
          <rPr>
            <sz val="9"/>
            <color indexed="81"/>
            <rFont val="Tahoma"/>
            <family val="2"/>
          </rPr>
          <t xml:space="preserve">
Ontvangsten als positief bedrag opnemen en terugbetalingen als negatief bedrag opnemen.</t>
        </r>
      </text>
    </comment>
    <comment ref="L42" authorId="0" shapeId="0" xr:uid="{5456F30B-0896-4020-ADD6-FD238BD32168}">
      <text>
        <r>
          <rPr>
            <b/>
            <sz val="9"/>
            <color indexed="81"/>
            <rFont val="Tahoma"/>
            <family val="2"/>
          </rPr>
          <t>INretail:</t>
        </r>
        <r>
          <rPr>
            <sz val="9"/>
            <color indexed="81"/>
            <rFont val="Tahoma"/>
            <family val="2"/>
          </rPr>
          <t xml:space="preserve">
Ontvangsten als positief bedrag opnemen en terugbetalingen als negatief bedrag opnemen.
</t>
        </r>
      </text>
    </comment>
    <comment ref="C43" authorId="0" shapeId="0" xr:uid="{8A403173-C8F2-44E4-A8DA-5A919CF1204B}">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F43" authorId="0" shapeId="0" xr:uid="{56F14BEA-B053-4F8E-9486-2127B26C69DC}">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I43" authorId="0" shapeId="0" xr:uid="{216675E1-43E6-45E9-925E-DC50CEAA15E4}">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L43" authorId="0" shapeId="0" xr:uid="{4BCBD943-0555-4A5F-A1AD-B2A69CE89AD8}">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C44" authorId="0" shapeId="0" xr:uid="{373B5181-3610-4360-B21B-FFE7FCFB2070}">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F44" authorId="0" shapeId="0" xr:uid="{D789C200-8562-453E-87CF-29A3D146411E}">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I44" authorId="0" shapeId="0" xr:uid="{964814D0-2E9A-4605-A3D5-58C745DD782A}">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L44" authorId="0" shapeId="0" xr:uid="{90DA3C1B-79F2-48BD-98E0-AA9DB14B24A7}">
      <text>
        <r>
          <rPr>
            <b/>
            <sz val="9"/>
            <color indexed="81"/>
            <rFont val="Tahoma"/>
            <family val="2"/>
          </rPr>
          <t>INretail:</t>
        </r>
        <r>
          <rPr>
            <sz val="9"/>
            <color indexed="81"/>
            <rFont val="Tahoma"/>
            <family val="2"/>
          </rPr>
          <t xml:space="preserve">
Bijzondere baten als positief bedrag opnemen en bijzondere lasten als negatief bedrag opnemen.
</t>
        </r>
      </text>
    </comment>
    <comment ref="C46" authorId="0" shapeId="0" xr:uid="{BB66447F-14C2-4432-9DC4-425E19888EAA}">
      <text>
        <r>
          <rPr>
            <b/>
            <sz val="9"/>
            <color indexed="81"/>
            <rFont val="Tahoma"/>
            <family val="2"/>
          </rPr>
          <t>INretail:</t>
        </r>
        <r>
          <rPr>
            <sz val="9"/>
            <color indexed="81"/>
            <rFont val="Tahoma"/>
            <family val="2"/>
          </rPr>
          <t xml:space="preserve">
vennootschapsbelasting overnemen uit het jaarverslag 2020
</t>
        </r>
      </text>
    </comment>
    <comment ref="F46" authorId="0" shapeId="0" xr:uid="{6F682CA9-9362-4883-B0F6-75CB8950F274}">
      <text>
        <r>
          <rPr>
            <b/>
            <sz val="9"/>
            <color indexed="81"/>
            <rFont val="Tahoma"/>
            <family val="2"/>
          </rPr>
          <t xml:space="preserve">INretail:
</t>
        </r>
        <r>
          <rPr>
            <sz val="9"/>
            <color indexed="81"/>
            <rFont val="Tahoma"/>
            <family val="2"/>
          </rPr>
          <t>vennootschapsbelasting overnemen uit het jaarverslag 2021</t>
        </r>
      </text>
    </comment>
    <comment ref="I46" authorId="0" shapeId="0" xr:uid="{5CAEA66E-6FE4-4F23-8C0C-EFFD0E2C2E34}">
      <text>
        <r>
          <rPr>
            <b/>
            <sz val="9"/>
            <color indexed="81"/>
            <rFont val="Tahoma"/>
            <family val="2"/>
          </rPr>
          <t>INretail:</t>
        </r>
        <r>
          <rPr>
            <sz val="9"/>
            <color indexed="81"/>
            <rFont val="Tahoma"/>
            <family val="2"/>
          </rPr>
          <t xml:space="preserve">
Prognose verwachte vennootschapsbelasting 2022 invullen.</t>
        </r>
      </text>
    </comment>
    <comment ref="L46" authorId="0" shapeId="0" xr:uid="{E005034B-E4A7-41BE-B841-EDF51368C362}">
      <text>
        <r>
          <rPr>
            <b/>
            <sz val="9"/>
            <color indexed="81"/>
            <rFont val="Tahoma"/>
            <family val="2"/>
          </rPr>
          <t>INretail:</t>
        </r>
        <r>
          <rPr>
            <sz val="9"/>
            <color indexed="81"/>
            <rFont val="Tahoma"/>
            <family val="2"/>
          </rPr>
          <t xml:space="preserve">
Prognose verwachte vennootschapsbelasting 2023 invullen.</t>
        </r>
      </text>
    </comment>
    <comment ref="C47" authorId="0" shapeId="0" xr:uid="{1CB405FE-0945-4DF2-B54F-E74C6D71763A}">
      <text>
        <r>
          <rPr>
            <b/>
            <sz val="9"/>
            <color indexed="81"/>
            <rFont val="Tahoma"/>
            <family val="2"/>
          </rPr>
          <t>INretail:</t>
        </r>
        <r>
          <rPr>
            <sz val="9"/>
            <color indexed="81"/>
            <rFont val="Tahoma"/>
            <family val="2"/>
          </rPr>
          <t xml:space="preserve">
ondernemersloon overnemen uit het jaarverslag</t>
        </r>
      </text>
    </comment>
    <comment ref="F47" authorId="0" shapeId="0" xr:uid="{CBC92DE1-10DF-4EF4-82CE-E6A4DC8797D4}">
      <text>
        <r>
          <rPr>
            <b/>
            <sz val="9"/>
            <color indexed="81"/>
            <rFont val="Tahoma"/>
            <family val="2"/>
          </rPr>
          <t>INretail:</t>
        </r>
        <r>
          <rPr>
            <sz val="9"/>
            <color indexed="81"/>
            <rFont val="Tahoma"/>
            <family val="2"/>
          </rPr>
          <t xml:space="preserve">
ondernemersloon overnemen uit het jaarverslag</t>
        </r>
      </text>
    </comment>
    <comment ref="I47" authorId="0" shapeId="0" xr:uid="{BCB0A419-2000-40AE-B436-E49ACF6D674D}">
      <text>
        <r>
          <rPr>
            <b/>
            <sz val="9"/>
            <color indexed="81"/>
            <rFont val="Tahoma"/>
            <family val="2"/>
          </rPr>
          <t>INretail:</t>
        </r>
        <r>
          <rPr>
            <sz val="9"/>
            <color indexed="81"/>
            <rFont val="Tahoma"/>
            <family val="2"/>
          </rPr>
          <t xml:space="preserve">
Prognose verwacht ondernemerslloon invullen.</t>
        </r>
      </text>
    </comment>
    <comment ref="L47" authorId="0" shapeId="0" xr:uid="{8C3E7A6C-9222-4C1E-888E-CA59FB68BEE6}">
      <text>
        <r>
          <rPr>
            <b/>
            <sz val="9"/>
            <color indexed="81"/>
            <rFont val="Tahoma"/>
            <family val="2"/>
          </rPr>
          <t>INretail:</t>
        </r>
        <r>
          <rPr>
            <sz val="9"/>
            <color indexed="81"/>
            <rFont val="Tahoma"/>
            <family val="2"/>
          </rPr>
          <t xml:space="preserve">
Prognose verwacht ondernemersloon invullen.</t>
        </r>
      </text>
    </comment>
    <comment ref="C48" authorId="0" shapeId="0" xr:uid="{4502B247-FBE9-4B94-A4CE-4FAD273440A9}">
      <text>
        <r>
          <rPr>
            <b/>
            <sz val="9"/>
            <color indexed="81"/>
            <rFont val="Tahoma"/>
            <family val="2"/>
          </rPr>
          <t>INretail:</t>
        </r>
        <r>
          <rPr>
            <sz val="9"/>
            <color indexed="81"/>
            <rFont val="Tahoma"/>
            <family val="2"/>
          </rPr>
          <t xml:space="preserve">
investeringen uit jaarverslag overnemen.</t>
        </r>
      </text>
    </comment>
    <comment ref="F48" authorId="0" shapeId="0" xr:uid="{131E770F-6CCC-45C2-A1E7-01BF933DF353}">
      <text>
        <r>
          <rPr>
            <b/>
            <sz val="9"/>
            <color indexed="81"/>
            <rFont val="Tahoma"/>
            <family val="2"/>
          </rPr>
          <t>INretail:</t>
        </r>
        <r>
          <rPr>
            <sz val="9"/>
            <color indexed="81"/>
            <rFont val="Tahoma"/>
            <family val="2"/>
          </rPr>
          <t xml:space="preserve">
investeringen uit jaarverslag overnemen.</t>
        </r>
      </text>
    </comment>
    <comment ref="I48" authorId="0" shapeId="0" xr:uid="{8F012693-A530-4206-827E-59AEBF6100AC}">
      <text>
        <r>
          <rPr>
            <b/>
            <sz val="9"/>
            <color indexed="81"/>
            <rFont val="Tahoma"/>
            <family val="2"/>
          </rPr>
          <t xml:space="preserve">INretail:
</t>
        </r>
        <r>
          <rPr>
            <sz val="9"/>
            <color indexed="81"/>
            <rFont val="Tahoma"/>
            <family val="2"/>
          </rPr>
          <t xml:space="preserve">investeringen 2022 hier invullen
</t>
        </r>
      </text>
    </comment>
    <comment ref="L48" authorId="0" shapeId="0" xr:uid="{E41CB53A-58BF-4DEA-98B4-D12CFDF14585}">
      <text>
        <r>
          <rPr>
            <b/>
            <sz val="9"/>
            <color indexed="81"/>
            <rFont val="Tahoma"/>
            <family val="2"/>
          </rPr>
          <t xml:space="preserve">INretail:
</t>
        </r>
        <r>
          <rPr>
            <sz val="9"/>
            <color indexed="81"/>
            <rFont val="Tahoma"/>
            <family val="2"/>
          </rPr>
          <t xml:space="preserve">geplande investeringen 2023 hier invullen.
</t>
        </r>
      </text>
    </comment>
    <comment ref="C49" authorId="0" shapeId="0" xr:uid="{8A2682DF-CD46-497C-B083-6241716EE9DC}">
      <text>
        <r>
          <rPr>
            <b/>
            <sz val="9"/>
            <color indexed="81"/>
            <rFont val="Tahoma"/>
            <family val="2"/>
          </rPr>
          <t>INretail:</t>
        </r>
        <r>
          <rPr>
            <sz val="9"/>
            <color indexed="81"/>
            <rFont val="Tahoma"/>
            <family val="2"/>
          </rPr>
          <t xml:space="preserve">
Aflossing bank/financiering overnemen uit het jaarverslag 2020
</t>
        </r>
      </text>
    </comment>
    <comment ref="F49" authorId="0" shapeId="0" xr:uid="{9A31EEB6-0BE5-436D-BCC6-F32D2FAF4518}">
      <text>
        <r>
          <rPr>
            <b/>
            <sz val="9"/>
            <color indexed="81"/>
            <rFont val="Tahoma"/>
            <family val="2"/>
          </rPr>
          <t>Rob Drost | INretail:</t>
        </r>
        <r>
          <rPr>
            <sz val="9"/>
            <color indexed="81"/>
            <rFont val="Tahoma"/>
            <family val="2"/>
          </rPr>
          <t xml:space="preserve">
Aflossing bank/financiering overnemen uit het jaarverslag 2021.</t>
        </r>
      </text>
    </comment>
    <comment ref="I49" authorId="0" shapeId="0" xr:uid="{B8065A8E-2169-402B-9F01-CA23CA50F7FA}">
      <text>
        <r>
          <rPr>
            <b/>
            <sz val="9"/>
            <color indexed="81"/>
            <rFont val="Tahoma"/>
            <family val="2"/>
          </rPr>
          <t>INretail:</t>
        </r>
        <r>
          <rPr>
            <sz val="9"/>
            <color indexed="81"/>
            <rFont val="Tahoma"/>
            <family val="2"/>
          </rPr>
          <t xml:space="preserve">
= uitkomst, kan niet ingevuld worden</t>
        </r>
      </text>
    </comment>
    <comment ref="L49" authorId="0" shapeId="0" xr:uid="{E9ADD0F8-27A5-4BC3-89C5-DEA4B486CA1C}">
      <text>
        <r>
          <rPr>
            <b/>
            <sz val="9"/>
            <color indexed="81"/>
            <rFont val="Tahoma"/>
            <family val="2"/>
          </rPr>
          <t>INretail:</t>
        </r>
        <r>
          <rPr>
            <sz val="9"/>
            <color indexed="81"/>
            <rFont val="Tahoma"/>
            <family val="2"/>
          </rPr>
          <t xml:space="preserve">
= uitkomst, kan niet ingevuld worden</t>
        </r>
      </text>
    </comment>
    <comment ref="C50" authorId="0" shapeId="0" xr:uid="{AA949DE1-C230-4DA0-8AC6-3FAFD5529EC8}">
      <text>
        <r>
          <rPr>
            <b/>
            <sz val="9"/>
            <color indexed="81"/>
            <rFont val="Tahoma"/>
            <family val="2"/>
          </rPr>
          <t>INretail:</t>
        </r>
        <r>
          <rPr>
            <sz val="9"/>
            <color indexed="81"/>
            <rFont val="Tahoma"/>
            <family val="2"/>
          </rPr>
          <t xml:space="preserve">
Aflossing belasting overnemen uit het jaarverslag 2020.
</t>
        </r>
      </text>
    </comment>
    <comment ref="F50" authorId="0" shapeId="0" xr:uid="{69462E43-7A6A-4738-8CDC-C66D0A743EA1}">
      <text>
        <r>
          <rPr>
            <b/>
            <sz val="9"/>
            <color indexed="81"/>
            <rFont val="Tahoma"/>
            <family val="2"/>
          </rPr>
          <t>INretail:</t>
        </r>
        <r>
          <rPr>
            <sz val="9"/>
            <color indexed="81"/>
            <rFont val="Tahoma"/>
            <family val="2"/>
          </rPr>
          <t xml:space="preserve">
Aflossing belasting overnemen uit het jaarverslag 2021.
</t>
        </r>
      </text>
    </comment>
    <comment ref="I50" authorId="0" shapeId="0" xr:uid="{2856A439-1280-4236-AA06-4B0D62E2FF41}">
      <text>
        <r>
          <rPr>
            <b/>
            <sz val="9"/>
            <color indexed="81"/>
            <rFont val="Tahoma"/>
            <family val="2"/>
          </rPr>
          <t>INretail:</t>
        </r>
        <r>
          <rPr>
            <sz val="9"/>
            <color indexed="81"/>
            <rFont val="Tahoma"/>
            <family val="2"/>
          </rPr>
          <t xml:space="preserve">
= uitkomst, kan niet ingevuld worden</t>
        </r>
      </text>
    </comment>
    <comment ref="L50" authorId="0" shapeId="0" xr:uid="{9F225906-53D9-4E15-9EFF-0DBA8CBE9799}">
      <text>
        <r>
          <rPr>
            <b/>
            <sz val="9"/>
            <color indexed="81"/>
            <rFont val="Tahoma"/>
            <family val="2"/>
          </rPr>
          <t>INretail:</t>
        </r>
        <r>
          <rPr>
            <sz val="9"/>
            <color indexed="81"/>
            <rFont val="Tahoma"/>
            <family val="2"/>
          </rPr>
          <t xml:space="preserve">
= uitkomst, kan niet ingevuld worden</t>
        </r>
      </text>
    </comment>
    <comment ref="I51" authorId="0" shapeId="0" xr:uid="{10C3E38F-51FA-4A9B-B442-FE0292D87C05}">
      <text>
        <r>
          <rPr>
            <b/>
            <sz val="9"/>
            <color indexed="81"/>
            <rFont val="Tahoma"/>
            <family val="2"/>
          </rPr>
          <t>INretail:</t>
        </r>
        <r>
          <rPr>
            <sz val="9"/>
            <color indexed="81"/>
            <rFont val="Tahoma"/>
            <family val="2"/>
          </rPr>
          <t xml:space="preserve">
= uitkomst, kan niet ingevuld worden</t>
        </r>
      </text>
    </comment>
    <comment ref="L51" authorId="0" shapeId="0" xr:uid="{EB28DF39-C48F-4017-82D1-8CA87863AC30}">
      <text>
        <r>
          <rPr>
            <b/>
            <sz val="9"/>
            <color indexed="81"/>
            <rFont val="Tahoma"/>
            <family val="2"/>
          </rPr>
          <t>INretail:</t>
        </r>
        <r>
          <rPr>
            <sz val="9"/>
            <color indexed="81"/>
            <rFont val="Tahoma"/>
            <family val="2"/>
          </rPr>
          <t xml:space="preserve">
= uitkomst, kan niet ingevuld worden</t>
        </r>
      </text>
    </comment>
    <comment ref="I52" authorId="0" shapeId="0" xr:uid="{6BDCECA0-73AD-4D44-BFE9-EAA6F683A637}">
      <text>
        <r>
          <rPr>
            <b/>
            <sz val="9"/>
            <color indexed="81"/>
            <rFont val="Tahoma"/>
            <family val="2"/>
          </rPr>
          <t>INretail:</t>
        </r>
        <r>
          <rPr>
            <sz val="9"/>
            <color indexed="81"/>
            <rFont val="Tahoma"/>
            <family val="2"/>
          </rPr>
          <t xml:space="preserve">
= uitkomst, kan niet ingevuld worden</t>
        </r>
      </text>
    </comment>
    <comment ref="L52" authorId="0" shapeId="0" xr:uid="{75C7CC0A-F201-43B7-B140-0CA729045AE7}">
      <text>
        <r>
          <rPr>
            <b/>
            <sz val="9"/>
            <color indexed="81"/>
            <rFont val="Tahoma"/>
            <family val="2"/>
          </rPr>
          <t>INretail:</t>
        </r>
        <r>
          <rPr>
            <sz val="9"/>
            <color indexed="81"/>
            <rFont val="Tahoma"/>
            <family val="2"/>
          </rPr>
          <t xml:space="preserve">
= uitkomst, kan niet ingevuld worden</t>
        </r>
      </text>
    </comment>
    <comment ref="C54" authorId="0" shapeId="0" xr:uid="{38B8EB8B-4484-4698-9ACE-5DCC0BDC5A23}">
      <text>
        <r>
          <rPr>
            <b/>
            <sz val="9"/>
            <color indexed="81"/>
            <rFont val="Tahoma"/>
            <family val="2"/>
          </rPr>
          <t>INretail:</t>
        </r>
        <r>
          <rPr>
            <sz val="9"/>
            <color indexed="81"/>
            <rFont val="Tahoma"/>
            <family val="2"/>
          </rPr>
          <t xml:space="preserve">
= uitkomst, kan niet ingevuld worden</t>
        </r>
      </text>
    </comment>
    <comment ref="F54" authorId="0" shapeId="0" xr:uid="{ED1A0479-5E4F-4540-817E-97CC53C4ECD7}">
      <text>
        <r>
          <rPr>
            <b/>
            <sz val="9"/>
            <color indexed="81"/>
            <rFont val="Tahoma"/>
            <family val="2"/>
          </rPr>
          <t>INretail:</t>
        </r>
        <r>
          <rPr>
            <sz val="9"/>
            <color indexed="81"/>
            <rFont val="Tahoma"/>
            <family val="2"/>
          </rPr>
          <t xml:space="preserve">
= uitkomst, kan niet ingevuld worden</t>
        </r>
      </text>
    </comment>
    <comment ref="I54" authorId="0" shapeId="0" xr:uid="{ACFE35F3-E358-4EC4-B5C6-F998C0983CDE}">
      <text>
        <r>
          <rPr>
            <b/>
            <sz val="9"/>
            <color indexed="81"/>
            <rFont val="Tahoma"/>
            <family val="2"/>
          </rPr>
          <t>INretail:</t>
        </r>
        <r>
          <rPr>
            <sz val="9"/>
            <color indexed="81"/>
            <rFont val="Tahoma"/>
            <family val="2"/>
          </rPr>
          <t xml:space="preserve">
= uitkomst, kan niet ingevuld worden</t>
        </r>
      </text>
    </comment>
    <comment ref="L54" authorId="0" shapeId="0" xr:uid="{31A8E9C6-EEB7-4B2F-8A0D-B89C394F3A7E}">
      <text>
        <r>
          <rPr>
            <b/>
            <sz val="9"/>
            <color indexed="81"/>
            <rFont val="Tahoma"/>
            <family val="2"/>
          </rPr>
          <t>INretail:</t>
        </r>
        <r>
          <rPr>
            <sz val="9"/>
            <color indexed="81"/>
            <rFont val="Tahoma"/>
            <family val="2"/>
          </rPr>
          <t xml:space="preserve">
= uitkomst, kan niet ingevuld worden</t>
        </r>
      </text>
    </comment>
  </commentList>
</comments>
</file>

<file path=xl/sharedStrings.xml><?xml version="1.0" encoding="utf-8"?>
<sst xmlns="http://schemas.openxmlformats.org/spreadsheetml/2006/main" count="1019" uniqueCount="312">
  <si>
    <t>Datum</t>
  </si>
  <si>
    <t>Naam onderneming</t>
  </si>
  <si>
    <t>Vestigingsplaats</t>
  </si>
  <si>
    <t xml:space="preserve">Segment </t>
  </si>
  <si>
    <t>Damesmode</t>
  </si>
  <si>
    <t>Rechtsvorm</t>
  </si>
  <si>
    <t>Kalenderjaar jaarverslag</t>
  </si>
  <si>
    <t>%</t>
  </si>
  <si>
    <t>Kengetal
in %</t>
  </si>
  <si>
    <t>Omzet</t>
  </si>
  <si>
    <t>Inkoopwaarde omzet</t>
  </si>
  <si>
    <t>Brutomarge</t>
  </si>
  <si>
    <t>Personeelskosten (excl. ondernemer)</t>
  </si>
  <si>
    <t>Management Fee *2</t>
  </si>
  <si>
    <t>Huisvestingskosten (incl. huur)</t>
  </si>
  <si>
    <t>Verkoopkosten</t>
  </si>
  <si>
    <t>Algemene/kantoor/adm. kosten</t>
  </si>
  <si>
    <t>Vervoerkosten</t>
  </si>
  <si>
    <t>Afschrijvingen</t>
  </si>
  <si>
    <t>Totale kosten</t>
  </si>
  <si>
    <t xml:space="preserve">Bedrijfsresultaat </t>
  </si>
  <si>
    <t>Rentelasten</t>
  </si>
  <si>
    <t>Netto resultaat voor belasting</t>
  </si>
  <si>
    <t>lichtblauwe velden invullen door de ondernemer</t>
  </si>
  <si>
    <t>lichtgele velden zijn uitkomst, niet invullen door ondernemer</t>
  </si>
  <si>
    <t>Basisinformatie</t>
  </si>
  <si>
    <t>datum moment van invullen vermelden</t>
  </si>
  <si>
    <t>naam onderneming vermelden</t>
  </si>
  <si>
    <t>vestigingsplaats vermelden</t>
  </si>
  <si>
    <t xml:space="preserve"> = uitkomst, kan niet ingevuld worden</t>
  </si>
  <si>
    <t>Algemene/kantoor/administratie kosten</t>
  </si>
  <si>
    <t>Exploitatiebegroting</t>
  </si>
  <si>
    <t>Herenmode</t>
  </si>
  <si>
    <t>Gemengde modezaken</t>
  </si>
  <si>
    <t>Bodyfashion</t>
  </si>
  <si>
    <t>Schoenen</t>
  </si>
  <si>
    <t>Sport</t>
  </si>
  <si>
    <t>Baby &amp; kinderkleding</t>
  </si>
  <si>
    <t>Meubelspeciaal zaken</t>
  </si>
  <si>
    <t>Woningtextiel zaken</t>
  </si>
  <si>
    <t>Gemengde woonzaken</t>
  </si>
  <si>
    <t>Slaapspeciaal zaken</t>
  </si>
  <si>
    <t>Keuken en badkamer</t>
  </si>
  <si>
    <t>Kurk en parket</t>
  </si>
  <si>
    <t>Tuincentra</t>
  </si>
  <si>
    <t>55-58%</t>
  </si>
  <si>
    <t>57-60%</t>
  </si>
  <si>
    <t>54-57%</t>
  </si>
  <si>
    <t>58-60%</t>
  </si>
  <si>
    <t>60-62%</t>
  </si>
  <si>
    <t>61-64%</t>
  </si>
  <si>
    <t>58-61%</t>
  </si>
  <si>
    <t>51-54%</t>
  </si>
  <si>
    <t>59-61%</t>
  </si>
  <si>
    <t>57-59%</t>
  </si>
  <si>
    <t>42-45%</t>
  </si>
  <si>
    <t>40-43%</t>
  </si>
  <si>
    <t>43-46%</t>
  </si>
  <si>
    <t>40-42%</t>
  </si>
  <si>
    <t>38-40%</t>
  </si>
  <si>
    <t>36-39%</t>
  </si>
  <si>
    <t>39-42%</t>
  </si>
  <si>
    <t>46-49%</t>
  </si>
  <si>
    <t>39-41%</t>
  </si>
  <si>
    <t>41-43%</t>
  </si>
  <si>
    <t>Personeelskosten excl. ondernemer</t>
  </si>
  <si>
    <t>12-14%</t>
  </si>
  <si>
    <t>13-15%</t>
  </si>
  <si>
    <t>16-19%</t>
  </si>
  <si>
    <t>14-16%</t>
  </si>
  <si>
    <t>11-13%</t>
  </si>
  <si>
    <t>16-18%</t>
  </si>
  <si>
    <t>Werk door derden</t>
  </si>
  <si>
    <t>0-1%</t>
  </si>
  <si>
    <t>Management Fee</t>
  </si>
  <si>
    <t>10-12%</t>
  </si>
  <si>
    <t>7-9%</t>
  </si>
  <si>
    <t>8-10%</t>
  </si>
  <si>
    <t>6-8%</t>
  </si>
  <si>
    <t>4-6%</t>
  </si>
  <si>
    <t>5-7%</t>
  </si>
  <si>
    <t>3-5%</t>
  </si>
  <si>
    <t>Algemene kosten</t>
  </si>
  <si>
    <t>2-3%</t>
  </si>
  <si>
    <t>0,5-1%</t>
  </si>
  <si>
    <t>1-2%</t>
  </si>
  <si>
    <t>2,5-3,5%</t>
  </si>
  <si>
    <t>30,0-38,5%</t>
  </si>
  <si>
    <t>27,0-35,5%</t>
  </si>
  <si>
    <t>28,5-38,5%</t>
  </si>
  <si>
    <t>32,5-43,5%</t>
  </si>
  <si>
    <t>26,5-35,5%</t>
  </si>
  <si>
    <t>25,5-33,5%</t>
  </si>
  <si>
    <t>23,5-33,5%</t>
  </si>
  <si>
    <t>30,5-39,5%</t>
  </si>
  <si>
    <t>6,5-12,0%</t>
  </si>
  <si>
    <t>4,5-10,0%</t>
  </si>
  <si>
    <t>7,5-13,0%</t>
  </si>
  <si>
    <t>3,5-10,0%</t>
  </si>
  <si>
    <t>4,5-11,0%</t>
  </si>
  <si>
    <t>3,5-9,0%</t>
  </si>
  <si>
    <t>3,5-10,5%</t>
  </si>
  <si>
    <t>5,5-13,5%</t>
  </si>
  <si>
    <t>4,5-11,5%</t>
  </si>
  <si>
    <t>5,5-12,5%</t>
  </si>
  <si>
    <t>5,5-10,5%</t>
  </si>
  <si>
    <t>1,5-2,5%</t>
  </si>
  <si>
    <t>Netto-resultaat</t>
  </si>
  <si>
    <t>5,0-8,5%</t>
  </si>
  <si>
    <t>3,0-7,5%</t>
  </si>
  <si>
    <t>6,0-10,5%</t>
  </si>
  <si>
    <t>2,0-7,5%</t>
  </si>
  <si>
    <t>3,0-8,5%</t>
  </si>
  <si>
    <t>2,0-6,5%</t>
  </si>
  <si>
    <t>4-11%</t>
  </si>
  <si>
    <t>3,0-9,0%</t>
  </si>
  <si>
    <t>4,0-10,0%</t>
  </si>
  <si>
    <t>4,0-7,5%</t>
  </si>
  <si>
    <t>2,0-8,0%</t>
  </si>
  <si>
    <t>,</t>
  </si>
  <si>
    <t>Januari</t>
  </si>
  <si>
    <t>Februari</t>
  </si>
  <si>
    <t>Maart</t>
  </si>
  <si>
    <t>April</t>
  </si>
  <si>
    <t>Mei</t>
  </si>
  <si>
    <t>Juni</t>
  </si>
  <si>
    <t>Juli</t>
  </si>
  <si>
    <t>Augustus</t>
  </si>
  <si>
    <t>September</t>
  </si>
  <si>
    <t>Oktober</t>
  </si>
  <si>
    <t>November</t>
  </si>
  <si>
    <t>December</t>
  </si>
  <si>
    <t>Totaal</t>
  </si>
  <si>
    <t>NOW</t>
  </si>
  <si>
    <t>TVL/GDV</t>
  </si>
  <si>
    <t>Overige bijzondere baten (bijv. TOGS)</t>
  </si>
  <si>
    <t>Omzetprognose totaal</t>
  </si>
  <si>
    <t>incl. BTW</t>
  </si>
  <si>
    <t>excl. BTW</t>
  </si>
  <si>
    <t>januari</t>
  </si>
  <si>
    <t>februari</t>
  </si>
  <si>
    <t>maart</t>
  </si>
  <si>
    <t>april</t>
  </si>
  <si>
    <t>mei</t>
  </si>
  <si>
    <t>juni</t>
  </si>
  <si>
    <t>juli</t>
  </si>
  <si>
    <t>augustus</t>
  </si>
  <si>
    <t>september</t>
  </si>
  <si>
    <t>oktober</t>
  </si>
  <si>
    <t>november</t>
  </si>
  <si>
    <t>december</t>
  </si>
  <si>
    <t>totaal</t>
  </si>
  <si>
    <t>Omzetaandeel in %</t>
  </si>
  <si>
    <t>Omzet incl. BTW</t>
  </si>
  <si>
    <t>BTW</t>
  </si>
  <si>
    <t>Omzet excl. BTW</t>
  </si>
  <si>
    <t>Inkoopaandeel in %</t>
  </si>
  <si>
    <t>Ontvangsten</t>
  </si>
  <si>
    <t>Uitgaven</t>
  </si>
  <si>
    <t>Inkopen incl. BTW</t>
  </si>
  <si>
    <t>Management fee</t>
  </si>
  <si>
    <t>Huisvestingskosten incl. BTW</t>
  </si>
  <si>
    <t>Verkoop/Algemene/Vervoerkosten incl. BTW</t>
  </si>
  <si>
    <t>Ondernemersloon</t>
  </si>
  <si>
    <t>Herinvesteringen</t>
  </si>
  <si>
    <t>Aflossing bank</t>
  </si>
  <si>
    <t>Totaal uitgaven</t>
  </si>
  <si>
    <t>Te verrekenen BTW omzet/inkoop</t>
  </si>
  <si>
    <t>Te verrekenen BTW kosten</t>
  </si>
  <si>
    <t>Overschot/tekort</t>
  </si>
  <si>
    <t>Beginsaldo rekening courant</t>
  </si>
  <si>
    <t>Eindsaldo rekening courant</t>
  </si>
  <si>
    <t>Realisatie 2020</t>
  </si>
  <si>
    <t>Liquiditeitsplanning exploitatie 2022</t>
  </si>
  <si>
    <t>Brutomarge, doelstelling realisatie</t>
  </si>
  <si>
    <t>Inkoop incl. BTW</t>
  </si>
  <si>
    <t>Inkoop excl. BTW</t>
  </si>
  <si>
    <t>Liquiditeitsplanning 2022</t>
  </si>
  <si>
    <t>Totaal omzet inclusief BTW</t>
  </si>
  <si>
    <t>lening 1</t>
  </si>
  <si>
    <t>lening 2</t>
  </si>
  <si>
    <t>lening 3</t>
  </si>
  <si>
    <t>lening 4</t>
  </si>
  <si>
    <t>lening 5</t>
  </si>
  <si>
    <t>lening 6</t>
  </si>
  <si>
    <t>lening 7</t>
  </si>
  <si>
    <t>Belasting</t>
  </si>
  <si>
    <t>TVL</t>
  </si>
  <si>
    <t>overig 1</t>
  </si>
  <si>
    <t>overig 2</t>
  </si>
  <si>
    <t>overig 3</t>
  </si>
  <si>
    <t>overig 4</t>
  </si>
  <si>
    <t>overig 5</t>
  </si>
  <si>
    <t>Personeelskosten (incl. werk derden)</t>
  </si>
  <si>
    <t>Vennootschapsbelasting</t>
  </si>
  <si>
    <t>Cashflow</t>
  </si>
  <si>
    <t>Aflossing belastingen</t>
  </si>
  <si>
    <t>Nog te ontvangen steunmaatregelen</t>
  </si>
  <si>
    <t>Terug te betalen steunmaatregelen</t>
  </si>
  <si>
    <t>Maand en kwartaal</t>
  </si>
  <si>
    <t>Terugbetalen steunmaatregelen</t>
  </si>
  <si>
    <t xml:space="preserve">Aflossing belasting </t>
  </si>
  <si>
    <t>Omzetverhouding per maand</t>
  </si>
  <si>
    <t>Inkoopverhouding per maand</t>
  </si>
  <si>
    <t>Aflossingen leningen bank en overige financiers per maand 2022</t>
  </si>
  <si>
    <t>Aflossingen leningen bank en overige financiers, betaling per kwartaal 2022</t>
  </si>
  <si>
    <t>Aflossing leningen bank/financiers per maand 2022</t>
  </si>
  <si>
    <t>Aflossing leningen bank/financiers per kwartaal 2022</t>
  </si>
  <si>
    <t>Aflossingen lening belastingdienst per maand 2022</t>
  </si>
  <si>
    <t>Aflossingen lening belastingdienst per kwartaal 2022</t>
  </si>
  <si>
    <t>Totaal aflossingen 2022</t>
  </si>
  <si>
    <t>Totaal terugbetaling 2022</t>
  </si>
  <si>
    <t>Aflossing lening belastingdienst per maand 2022</t>
  </si>
  <si>
    <t>Aflossing lening belastingdienst per kwartaal 2022</t>
  </si>
  <si>
    <t>overig 6</t>
  </si>
  <si>
    <t>Terugbetalen steunmaatregelen per maand 2022</t>
  </si>
  <si>
    <t>Terugbetalen steunmaatregelen per kwartaal 2022</t>
  </si>
  <si>
    <t>Nog te ontvangen steunmaatregelen per maand 2022</t>
  </si>
  <si>
    <t>Nog te ontvangen nabetalingen steunmaatregelen 2022</t>
  </si>
  <si>
    <t>Te ontvangen nabetalingen steunmaatregelen</t>
  </si>
  <si>
    <t>Bijzondere baten en lasten</t>
  </si>
  <si>
    <t>Omzet inclusief BTW</t>
  </si>
  <si>
    <t>Omzet exclusief BTW</t>
  </si>
  <si>
    <t>omzet inclusief btw delen door 1,21</t>
  </si>
  <si>
    <t>Brutowinstmarge 2022 in %</t>
  </si>
  <si>
    <t>Brutowinstmarge 2022 in €</t>
  </si>
  <si>
    <t>Inkoop 2022</t>
  </si>
  <si>
    <t>omzet exclusief btw - brutowinst in €</t>
  </si>
  <si>
    <t>op de regel naast segment klikken en vervolgens op de driehoek die zichtbaar wordt klikken en type segment uitkiezen</t>
  </si>
  <si>
    <t>op de regel naast kalenderjaar jaarverslag klikken en vervolgens op de driehoek die zichtbaar wordt klikken en kalenderjaar uitkiezen</t>
  </si>
  <si>
    <t>op de regel naast rechtsvorm klikken en vervolgens op de driehoek die zichtbaar wordt en rechtsvorm uitkiezen</t>
  </si>
  <si>
    <t>Totaal bijzondere baten en lasten</t>
  </si>
  <si>
    <t>Overige bijzondere lasten</t>
  </si>
  <si>
    <t>terug te betalen steunmaatregelen invullen in het tabblad aflossingen/nabetalingen</t>
  </si>
  <si>
    <t>totaal aflossing belasting invullen in het tabblad aflossingen/nabetalingen</t>
  </si>
  <si>
    <t>terug te ontvangen steunmaatregelen invullen in het tabblad aflossingen/nabetalingen</t>
  </si>
  <si>
    <t>Ondernemersloon (incl. inkomstenbelasting)</t>
  </si>
  <si>
    <t>VPB (alleen van toepassing bij B.V.)</t>
  </si>
  <si>
    <t>Prognose 2023</t>
  </si>
  <si>
    <t>Realisatie/Prognose 2022</t>
  </si>
  <si>
    <t>prognose 
2023</t>
  </si>
  <si>
    <t>Inkoopaandeel 
prognose 2023 in %</t>
  </si>
  <si>
    <t>Realisatie/
Prognose
2022</t>
  </si>
  <si>
    <t>Geschatte jaaromzet 2022 en 2023 inclusief BTW</t>
  </si>
  <si>
    <t>Geschatte omzetaandelen per maand 2022 en 2023 in %</t>
  </si>
  <si>
    <t>realisatie/
prognose 
2022</t>
  </si>
  <si>
    <t>Inkoop prognose 2022 en 2023 exclusief BTW</t>
  </si>
  <si>
    <t>Geschatte inkoopaandelen per maand 2022 en 2023 in %</t>
  </si>
  <si>
    <t>B.V.</t>
  </si>
  <si>
    <t>gemiddeld
2019/2020/
2021</t>
  </si>
  <si>
    <t>omzetaandeel 
prognose 
2022 in %</t>
  </si>
  <si>
    <t>omzetaandeel 
prognose 
2023 in %</t>
  </si>
  <si>
    <t>Omzetprognose per 
maand 2022 en 2023 (inclusief  btw)</t>
  </si>
  <si>
    <t xml:space="preserve">Exploitatiebegroting 2022 en 2023
</t>
  </si>
  <si>
    <t>Aflossingen leningen bank en overige financiers per maand 2023</t>
  </si>
  <si>
    <t>Aflossingen leningen bank en overige financiers, betaling per kwartaal 2023</t>
  </si>
  <si>
    <t>Totaal aflossingen 2023</t>
  </si>
  <si>
    <t>Aflossing leningen bank/financiers per maand 2023</t>
  </si>
  <si>
    <t>Aflossing leningen bank/financiers per kwartaal 2023</t>
  </si>
  <si>
    <t>Aflossingen lening belastingdienst per maand 2023</t>
  </si>
  <si>
    <t>Aflossingen lening belastingdienst per kwartaal 2023</t>
  </si>
  <si>
    <t>Aflossing lening belastingdienst per maand 2023</t>
  </si>
  <si>
    <t>Aflossing lening belastingdienst per kwartaal 2023</t>
  </si>
  <si>
    <t>Terugbetalen steunmaatregelen per maand 2023</t>
  </si>
  <si>
    <t>Terugbetalen steunmaatregelen per kwartaal 2023</t>
  </si>
  <si>
    <t>Totaal terugbetaling 2023</t>
  </si>
  <si>
    <t>Nog te ontvangen nabetalingen steunmaatregelen 2023</t>
  </si>
  <si>
    <t>Nog te ontvangen steunmaatregelen per maand 2023</t>
  </si>
  <si>
    <t>Liquiditeitsplanning exploitatie 2023</t>
  </si>
  <si>
    <t>Liquiditeitsplanning 2023</t>
  </si>
  <si>
    <t>Invulinstructie exploitatiebegroting, - en liquiditeitsbegroting 2022 en 2023</t>
  </si>
  <si>
    <t xml:space="preserve">De cijfers uit het jaarverslag van 2020 en 2021 invullen in de kolom van dat jaar. Voor 2022 en 2023 de invulinstructies gebruiken zoals opgenomen in de excel sheet (zie onderstaande toelichting, de invulinstructie per cel is zichtbaar als u met de cursor op de cel gaat staan).
</t>
  </si>
  <si>
    <t>omzet exclusief btw x 0,605</t>
  </si>
  <si>
    <t>Inkoopprognose per maand 2022-2023 (exclusief  btw)</t>
  </si>
  <si>
    <r>
      <rPr>
        <b/>
        <sz val="10"/>
        <color theme="1"/>
        <rFont val="Arial"/>
        <family val="2"/>
      </rPr>
      <t>Toelichting:</t>
    </r>
    <r>
      <rPr>
        <sz val="10"/>
        <color theme="1"/>
        <rFont val="Arial"/>
        <family val="2"/>
      </rPr>
      <t xml:space="preserve"> 
Het omzetaandeel per maand wordt gebruikt voor de liquiditeitsplanning op jaarbasis en uiteraard per maand. Met behulp van de omzetten per maand kan er in combinatie met de inkoopkosten, alle overige kosten en de aflossingsverplichtingen een beeld geschetst worden van de liquiditeitsontwikkeling per maand en uiteindelijk ook op jaarbasis.</t>
    </r>
  </si>
  <si>
    <r>
      <rPr>
        <b/>
        <sz val="10"/>
        <color theme="1"/>
        <rFont val="Arial"/>
        <family val="2"/>
      </rPr>
      <t xml:space="preserve">Toelichting:
</t>
    </r>
    <r>
      <rPr>
        <sz val="10"/>
        <color theme="1"/>
        <rFont val="Arial"/>
        <family val="2"/>
      </rPr>
      <t>Op basis van de huidige marktontwikkelingen is het niet eenvoudig om hier een prognose voor te maken. Maar ook voor de inkoopomzetten per maand kunt u met meerdere scenario’s werken en hierbij gebruik maken van de ontwikkelingen uit het recente verleden (2022), maar eventueel ook op basis van het verdere verleden. Uiteraard kan ook een ander inkoopbeleid van invloed zijn op het toekomstig inkoopverloop. Overleg met uw leveranciers op welke wijze u de samenwerking kunt intensiveren om zo meer grip te krijgen op liquiditeitsontwikkelingen in de loop van een seizoen.</t>
    </r>
  </si>
  <si>
    <t>Omzet per maand in procenten 2019-2023</t>
  </si>
  <si>
    <t>Inkoopomzet per maand in procenten 2019-2023</t>
  </si>
  <si>
    <r>
      <rPr>
        <b/>
        <sz val="10"/>
        <color theme="1"/>
        <rFont val="Arial"/>
        <family val="2"/>
      </rPr>
      <t xml:space="preserve">Toelichting: 
</t>
    </r>
    <r>
      <rPr>
        <sz val="10"/>
        <color theme="1"/>
        <rFont val="Arial"/>
        <family val="2"/>
      </rPr>
      <t>Vul in dit schema de aflossingen in per maand die betrekking hebben op de lopende financieringen (banken c.q. eventuele andere finanicers). Mocht een aflossing stoppen in de loop van het jaar alleen de maanden invullen waar de aflossingen plaats hebben gevonden.</t>
    </r>
  </si>
  <si>
    <r>
      <rPr>
        <b/>
        <sz val="10"/>
        <color theme="1"/>
        <rFont val="Arial"/>
        <family val="2"/>
      </rPr>
      <t xml:space="preserve">Toelichting: 
</t>
    </r>
    <r>
      <rPr>
        <sz val="10"/>
        <color theme="1"/>
        <rFont val="Arial"/>
        <family val="2"/>
      </rPr>
      <t>Vul in dit schema de aflossingen in per kwartaal die betrekking hebben op de lopende financieringen (banken c.q. eventuele andere finanicers). Mocht een aflossing stoppen in de loop van het jaar alleen de kwartalen invullen waar de aflossingen plaats hebben gevonden.</t>
    </r>
  </si>
  <si>
    <r>
      <rPr>
        <b/>
        <sz val="10"/>
        <color theme="1"/>
        <rFont val="Arial"/>
        <family val="2"/>
      </rPr>
      <t xml:space="preserve">Toelichting: 
</t>
    </r>
    <r>
      <rPr>
        <sz val="10"/>
        <color theme="1"/>
        <rFont val="Arial"/>
        <family val="2"/>
      </rPr>
      <t>Vul in dit schema de aflossingen in per maand die betrekking hebben op de verplichting bij de belastingdienst betrekking hebbende op het uitstel van belastingbetalingen. Mocht een aflossing stoppen in de loop van het jaar alleen de maanden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</si>
  <si>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kwartaal die betrekking hebben op de verplichting bij de belastingdienst betrekking hebbende op het uitstel van belastingbetalingen. Mocht een aflossing stoppen in de loop van het jaar alleen de kwartalen invullen waar de aflossingen plaats hebben gevonden. Mochten er meerdere leningen zijn, dan kunnen die verwerkt worden in de kolommen overig.</t>
    </r>
  </si>
  <si>
    <r>
      <rPr>
        <b/>
        <sz val="10"/>
        <color theme="1"/>
        <rFont val="Arial"/>
        <family val="2"/>
      </rPr>
      <t xml:space="preserve">Toelichting: 
</t>
    </r>
    <r>
      <rPr>
        <sz val="10"/>
        <color theme="1"/>
        <rFont val="Arial"/>
        <family val="2"/>
      </rPr>
      <t>Vul in dit schema de aflossingen in per maand die betrekking hebben op de verplichting  betrekking hebbende op de terugbetalingen van teveel ontvangen steunmaatregelen. Indien de betalingen op maandbasis plaatsvinden deze per maand verwerken totdat de maandbetalingen stoppen. Indien het een 1-malige betaling betreft de betaling opnemen in de maand dat deze betaling plaatsvindt.</t>
    </r>
  </si>
  <si>
    <r>
      <rPr>
        <b/>
        <sz val="10"/>
        <color theme="1"/>
        <rFont val="Arial"/>
        <family val="2"/>
      </rPr>
      <t xml:space="preserve">Toelichting: 
</t>
    </r>
    <r>
      <rPr>
        <sz val="10"/>
        <color theme="1"/>
        <rFont val="Arial"/>
        <family val="2"/>
      </rPr>
      <t xml:space="preserve">Vul in dit schema de aflossingen in per kwartaal die betrekking hebben op de verplichting  betrekking hebbende op de terugbetalingen van teveel ontvangen steunmaatregelen. Indien de betalingen op kwartaalbasis plaatsvinden deze per kwartaal verwerken totdat de kwartaalbetalingen stoppen. </t>
    </r>
  </si>
  <si>
    <r>
      <rPr>
        <b/>
        <sz val="10"/>
        <color theme="1"/>
        <rFont val="Arial"/>
        <family val="2"/>
      </rPr>
      <t>Toelichting:</t>
    </r>
    <r>
      <rPr>
        <sz val="10"/>
        <color theme="1"/>
        <rFont val="Arial"/>
        <family val="2"/>
      </rPr>
      <t xml:space="preserve"> 
Vul in dit schema de aflossingen in per kwartaal die betrekking hebben op de lopende financieringen (banken c.q. eventuele andere finanicers). Mocht een aflossing stoppen in de loop van het jaar alleen de kwartalen invullen waar de aflossingen plaats hebben gevonden.</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</si>
  <si>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2023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cel B40</t>
    </r>
    <r>
      <rPr>
        <sz val="10"/>
        <color theme="1"/>
        <rFont val="Arial"/>
        <family val="2"/>
      </rPr>
      <t xml:space="preserve"> kunt u het actuele saldo van de Rekening courant bij de bank invullen zodat u kunt vasstellen wat of de toegestane limiet van de rekening courant eventueel overschreden wordt in de loop van een jaar.</t>
    </r>
  </si>
  <si>
    <r>
      <rPr>
        <b/>
        <sz val="10"/>
        <color theme="1"/>
        <rFont val="Arial"/>
        <family val="2"/>
      </rPr>
      <t xml:space="preserve">Toelichting:
</t>
    </r>
    <r>
      <rPr>
        <sz val="10"/>
        <color theme="1"/>
        <rFont val="Arial"/>
        <family val="2"/>
      </rPr>
      <t xml:space="preserve">In bovenstaande liquiditeitsplanning zijn alle gegevens automatisch verwerkt op basis van de input van de ondernemer in de andere tabbladen. Dit overzicht geeft een ondernemer inzicht hoe de liquiditeit in een jaar over de maanden verloopt. Een eventueel liquiditeitstekort op jaarbasis voor 2022 houdt niet persé in dat een onderneming niet toekomstgericht is. Wellicht zijn er extra leningen nodig geweest in de afgelopen jaren en moeten deze nu afgelost worden. Een ander aspect van de liquiditeitsplanning is dat een ondernemer inzichtelijk krijgt dat er ondanks een positieve liquiteit op jaarbasis er wellicht een aantal maanden zijn dat de liquiditeit krap is of dat er zelfs sprake is van een tekort in een aantal maanden. Op deze manier kun je hier naar handelen door bijv. afspraken te maken met leveranciers of door tijdelijk extra krediet aan te trekken. In </t>
    </r>
    <r>
      <rPr>
        <sz val="10"/>
        <color rgb="FFFF0000"/>
        <rFont val="Arial"/>
        <family val="2"/>
      </rPr>
      <t xml:space="preserve">cel B40 </t>
    </r>
    <r>
      <rPr>
        <sz val="10"/>
        <color theme="1"/>
        <rFont val="Arial"/>
        <family val="2"/>
      </rPr>
      <t>kunt u het actuele saldo van de Rekening courant bij de bank invullen zodat u kunt vasstellen wat of de toegestane limiet van de rekening courant eventueel overschreden wordt in de loop van een jaar.</t>
    </r>
  </si>
  <si>
    <t>Exploitatieresultaten 2020 en 2021, prognose 2022 en 2023</t>
  </si>
  <si>
    <t xml:space="preserve">Management Fee </t>
  </si>
  <si>
    <t xml:space="preserve">omzet overnemen uit de verlies,- en winstrekening van het jaarverslag. </t>
  </si>
  <si>
    <t>inkoopwaarde omzet overnemen uit de verlies,- en winstrekening van het jaarverslag</t>
  </si>
  <si>
    <t>totale personeelskosten overnemen uit de verlies,- en winstrekening van het jaarverslag (incl. sociale lasten, pensioen etc) en incl. werk derden (indien van toepassing)</t>
  </si>
  <si>
    <t>indien de rechtsvorm een B.V. is, hier het bedrag van de management fee overnemen uit de verlies,- en winstrekening van het jaarverslag</t>
  </si>
  <si>
    <t>totale huisvestingskosten overnemen uit de verlies,- en winstrekening van het jaarverslag</t>
  </si>
  <si>
    <t>totale verkoopkosten overnemen uit de verlies,- en winstrekening van het jaarverslag</t>
  </si>
  <si>
    <t>totale algemene/kantoor/administratie kosten overnemen uit de verlies,- en winstrekening van het jaarverslag</t>
  </si>
  <si>
    <t>totale vervoerskosten overnemen uit de verlies,- en winstrekening van het jaarverslag</t>
  </si>
  <si>
    <t>totale afschrijvingskosten overnemen uit de verlies,- en winstrekening van het jaarverslag</t>
  </si>
  <si>
    <t>totale rentelasten overnemen uit de verlies,- en winstrekening van het jaarverslag</t>
  </si>
  <si>
    <t>totale vergoeding NOW overnemen uit de verlies,- en winstrekening van het jaarverslag</t>
  </si>
  <si>
    <t>totale vergoeding TVL/GDV overnemen uit de verlies,- en winstrekening van het jaarverslag</t>
  </si>
  <si>
    <t>totale vergoeding overige bijzondere baten overnemen uit de verlies,- en winstrekening van het jaarverslag</t>
  </si>
  <si>
    <t>totale vergoeding overige bijzondere lasten overnemen uit de verlies,- en winstrekening van het jaarverslag</t>
  </si>
  <si>
    <t>totale vennootschapsbelasting overnemen uit de verlies,- en winstrekening van het jaarverslag</t>
  </si>
  <si>
    <t>totaal ondernemersloon overnemen uit de verlies,- en winstrekening van het jaarverslag</t>
  </si>
  <si>
    <t>totaal aflossing bank overnemen uit het jaarverslag en invullen tabblad aflossingen/nabetalingen)</t>
  </si>
  <si>
    <t>(Her)investeringen</t>
  </si>
  <si>
    <t>(her)investeringen uit jaarverslag overnemen</t>
  </si>
  <si>
    <r>
      <rPr>
        <b/>
        <sz val="10"/>
        <color theme="1"/>
        <rFont val="Arial"/>
        <family val="2"/>
      </rPr>
      <t>Toelichting:</t>
    </r>
    <r>
      <rPr>
        <sz val="10"/>
        <color theme="1"/>
        <rFont val="Arial"/>
        <family val="2"/>
      </rPr>
      <t xml:space="preserve"> 
Om de omzetprognose per maand van de laatste maanden van 2022 en voor het aanstaande jaar 2023 te kunnen bepalen kunnen de maandomzetten van 2019, 2020 en 2021 als referentiekader gebruikt worden voor deze prognose, maar uiteraard ook de maandomzetten van 2022. 
De vooruitzichten voor het najaar van 2022 en voor 2023 zijn op dit moment niet eenvoudig te duiden in de huidige marktomstandigheden (de ontwikkelingen op de arbeidsmarkt, de energieprijzen, de hoge inflatie en de invloed van de oorlog in Oekraïne op de economie). 
Met behulp van dit model kunt u zelf een inschatting te maken wat voor invloed dit op de toekomstige omzetontwikkeling kan hebben. U kunt meerdere scenario's maken door dit excel document in meerdere omzetvarianten op te slaan, zodat u voor uzelf een toekomstbeeld kunt schetsen op basis van meerdere omzetvarianten. 
Let op: de totaal omzet in de kolom realisatie/prognose 2022 wordt gebruikt voor de omzetprognose van 2022 in de prognosetool, maar ook voor de liquiditeitsplanning 2022. Dit is uiteraard ook van toepassing voor de totaalomzet in de kolom prognose 2023, welke gebruikt wordt voor de omzetprognose van 2023 in de prognosetool en de liquiditeitsplanning van 2023. 
De omzetten die u hier per maand invult zijn inclusief btw.</t>
    </r>
  </si>
  <si>
    <r>
      <rPr>
        <b/>
        <sz val="10"/>
        <color theme="1"/>
        <rFont val="Arial"/>
        <family val="2"/>
      </rPr>
      <t>Toelichting:</t>
    </r>
    <r>
      <rPr>
        <sz val="10"/>
        <color theme="1"/>
        <rFont val="Arial"/>
        <family val="2"/>
      </rPr>
      <t xml:space="preserve"> 
Voor de liquiditeitsplanning per maand en op jaarbasis is het noodzakelijk om de inkopen per maand inzichtelijk te hebben. Om de inkoopomzetten per maand van de laatste maanden van 2022 en voor het aanstaande jaar 2023 te kunnen bepalen kunnen de inkoopomzetten van 2019, 2020 en 2021 als referentiekader gebruikt worden voor deze prognose, maar uiteraard ook de inkoopomzetten per maand van 2022.  Let op: bij de inkopen gaat het om de betaalde inkopen in de maand, het gaat immers om de liquiditeit. De inkopen die u hier per maand invult zijn exclusief btw. Vindt u het lastig om de inkoopwaarde op jaarbasis te bepalen, neem dan bijvoorbeeld de brutowinstmarge uit het jaarverslag van 2021 als basis. De formule die u dan kunt gebruiken treft u hieronder aan. Idealiter is het uiteraard wenselijk dat u op basis van uw huidige inkoopcondities een inschatting kunt maken van de te verwachten marge in 2022 en 2023.</t>
    </r>
  </si>
  <si>
    <r>
      <rPr>
        <b/>
        <sz val="10"/>
        <color theme="1"/>
        <rFont val="Arial"/>
        <family val="2"/>
      </rPr>
      <t xml:space="preserve">Toelichting: 
</t>
    </r>
    <r>
      <rPr>
        <sz val="10"/>
        <color theme="1"/>
        <rFont val="Arial"/>
        <family val="2"/>
      </rPr>
      <t>Vul in dit schema de ontvangen steunmaatregelen in de maand dat deze uitbetaling(en) plaats zullen gaan vinden. Te ontvangen bedragen als positief bedrag inboeken.</t>
    </r>
  </si>
  <si>
    <r>
      <rPr>
        <b/>
        <sz val="10"/>
        <color theme="1"/>
        <rFont val="Arial"/>
        <family val="2"/>
      </rPr>
      <t>Toelichting:</t>
    </r>
    <r>
      <rPr>
        <sz val="10"/>
        <color theme="1"/>
        <rFont val="Arial"/>
        <family val="2"/>
      </rPr>
      <t xml:space="preserve"> 
Vul in dit schema de ontvangen steunmaatregelen in de maand dat deze uitbetaling(en) plaats zullen gaan vinden. Te ontvangen bedragen als positief bedrag inboeken.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</si>
</sst>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Red]\-#.0,"/>
    <numFmt numFmtId="168" formatCode="#,##0_ ;[Red]\-#,##0\ "/>
    <numFmt numFmtId="169" formatCode="#,##0.0_ ;[Red]\-#,##0.0\ "/>
    <numFmt numFmtId="170" formatCode="0.0_ ;[Red]\-0.0\ "/>
  </numFmts>
  <fonts count="25"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sz val="10"/>
      <color theme="1"/>
      <name val="Arial"/>
      <family val="2"/>
    </font>
    <font>
      <sz val="9"/>
      <color indexed="81"/>
      <name val="Tahoma"/>
      <family val="2"/>
    </font>
    <font>
      <b/>
      <sz val="9"/>
      <color indexed="81"/>
      <name val="Tahoma"/>
      <family val="2"/>
    </font>
    <font>
      <sz val="10"/>
      <color theme="1"/>
      <name val="Arial"/>
      <family val="2"/>
    </font>
    <font>
      <sz val="11"/>
      <color theme="1"/>
      <name val="Arial"/>
      <family val="2"/>
    </font>
    <font>
      <b/>
      <sz val="10"/>
      <color theme="1"/>
      <name val="Arial"/>
      <family val="2"/>
    </font>
    <font>
      <b/>
      <sz val="12"/>
      <name val="Arial"/>
      <family val="2"/>
    </font>
    <font>
      <b/>
      <sz val="10"/>
      <name val="Arial"/>
      <family val="2"/>
    </font>
    <font>
      <sz val="10"/>
      <name val="Arial"/>
      <family val="2"/>
    </font>
    <font>
      <sz val="11"/>
      <name val="Arial"/>
      <family val="2"/>
    </font>
    <font>
      <b/>
      <sz val="11"/>
      <name val="Arial"/>
      <family val="2"/>
    </font>
    <font>
      <b/>
      <sz val="9"/>
      <color rgb="FF000000"/>
      <name val="Tahoma"/>
      <family val="2"/>
    </font>
    <font>
      <sz val="9"/>
      <color rgb="FF000000"/>
      <name val="Tahoma"/>
      <family val="2"/>
    </font>
    <font>
      <b/>
      <sz val="11"/>
      <color theme="1"/>
      <name val="Calibri"/>
      <family val="2"/>
      <scheme val="minor"/>
    </font>
    <font>
      <b/>
      <sz val="12"/>
      <color theme="1"/>
      <name val="Arial"/>
      <family val="2"/>
    </font>
    <font>
      <sz val="12"/>
      <color theme="1"/>
      <name val="Arial"/>
      <family val="2"/>
    </font>
    <font>
      <sz val="10"/>
      <color indexed="8"/>
      <name val="Arial"/>
      <family val="2"/>
    </font>
    <font>
      <b/>
      <sz val="11"/>
      <color theme="1"/>
      <name val="Arial"/>
      <family val="2"/>
    </font>
    <font>
      <b/>
      <sz val="10"/>
      <color indexed="8"/>
      <name val="Arial"/>
      <family val="2"/>
    </font>
    <font>
      <b/>
      <sz val="12"/>
      <color theme="1"/>
      <name val="Calibri"/>
      <family val="2"/>
      <scheme val="minor"/>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rgb="FFE2F2F6"/>
        <bgColor indexed="64"/>
      </patternFill>
    </fill>
    <fill>
      <patternFill patternType="solid">
        <fgColor theme="3" tint="0.59996337778862885"/>
        <bgColor indexed="64"/>
      </patternFill>
    </fill>
    <fill>
      <patternFill patternType="solid">
        <fgColor rgb="FFFFE843"/>
        <bgColor indexed="64"/>
      </patternFill>
    </fill>
    <fill>
      <patternFill patternType="solid">
        <fgColor rgb="FFFFE637"/>
        <bgColor indexed="64"/>
      </patternFill>
    </fill>
  </fills>
  <borders count="8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style="medium">
        <color indexed="64"/>
      </left>
      <right style="thick">
        <color indexed="64"/>
      </right>
      <top style="thin">
        <color indexed="64"/>
      </top>
      <bottom/>
      <diagonal/>
    </border>
    <border>
      <left/>
      <right/>
      <top style="medium">
        <color indexed="64"/>
      </top>
      <bottom/>
      <diagonal/>
    </border>
    <border>
      <left style="medium">
        <color indexed="64"/>
      </left>
      <right/>
      <top style="thin">
        <color indexed="64"/>
      </top>
      <bottom/>
      <diagonal/>
    </border>
    <border>
      <left/>
      <right/>
      <top style="thin">
        <color indexed="64"/>
      </top>
      <bottom/>
      <diagonal/>
    </border>
    <border>
      <left style="thick">
        <color indexed="64"/>
      </left>
      <right/>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thick">
        <color indexed="64"/>
      </top>
      <bottom style="thick">
        <color indexed="64"/>
      </bottom>
      <diagonal/>
    </border>
    <border>
      <left style="medium">
        <color indexed="64"/>
      </left>
      <right/>
      <top/>
      <bottom style="thin">
        <color indexed="64"/>
      </bottom>
      <diagonal/>
    </border>
    <border>
      <left style="medium">
        <color indexed="64"/>
      </left>
      <right style="thick">
        <color indexed="64"/>
      </right>
      <top style="thick">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bottom/>
      <diagonal/>
    </border>
    <border>
      <left style="thick">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thin">
        <color indexed="64"/>
      </top>
      <bottom style="thick">
        <color indexed="64"/>
      </bottom>
      <diagonal/>
    </border>
    <border>
      <left/>
      <right style="thick">
        <color indexed="64"/>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style="thick">
        <color indexed="64"/>
      </left>
      <right style="thick">
        <color indexed="64"/>
      </right>
      <top style="medium">
        <color indexed="64"/>
      </top>
      <bottom style="thin">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thick">
        <color indexed="64"/>
      </right>
      <top style="thick">
        <color indexed="64"/>
      </top>
      <bottom style="thin">
        <color indexed="64"/>
      </bottom>
      <diagonal/>
    </border>
    <border>
      <left style="medium">
        <color indexed="64"/>
      </left>
      <right style="medium">
        <color indexed="64"/>
      </right>
      <top/>
      <bottom/>
      <diagonal/>
    </border>
    <border>
      <left style="medium">
        <color indexed="64"/>
      </left>
      <right style="thick">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s>
  <cellStyleXfs count="9">
    <xf numFmtId="0" fontId="0" fillId="0" borderId="0"/>
    <xf numFmtId="166"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396">
    <xf numFmtId="0" fontId="0" fillId="0" borderId="0" xfId="0"/>
    <xf numFmtId="0" fontId="7" fillId="0" borderId="0" xfId="0" applyFont="1"/>
    <xf numFmtId="0" fontId="9" fillId="0" borderId="0" xfId="0" applyFont="1"/>
    <xf numFmtId="167" fontId="12" fillId="3" borderId="15" xfId="0" applyNumberFormat="1" applyFont="1" applyFill="1" applyBorder="1" applyAlignment="1" applyProtection="1">
      <alignment horizontal="right"/>
      <protection locked="0"/>
    </xf>
    <xf numFmtId="167" fontId="12" fillId="3" borderId="2" xfId="0" applyNumberFormat="1" applyFont="1" applyFill="1" applyBorder="1" applyAlignment="1" applyProtection="1">
      <alignment horizontal="right"/>
      <protection locked="0"/>
    </xf>
    <xf numFmtId="0" fontId="11" fillId="5" borderId="1" xfId="0" applyFont="1" applyFill="1" applyBorder="1"/>
    <xf numFmtId="0" fontId="11" fillId="5" borderId="6" xfId="0" applyFont="1" applyFill="1" applyBorder="1" applyAlignment="1">
      <alignment horizontal="center" wrapText="1"/>
    </xf>
    <xf numFmtId="0" fontId="11" fillId="5" borderId="6" xfId="0" applyFont="1" applyFill="1" applyBorder="1" applyAlignment="1">
      <alignment horizontal="left" wrapText="1"/>
    </xf>
    <xf numFmtId="0" fontId="11" fillId="5" borderId="6" xfId="0" applyFont="1" applyFill="1" applyBorder="1" applyAlignment="1">
      <alignment horizontal="center"/>
    </xf>
    <xf numFmtId="0" fontId="14" fillId="5" borderId="6" xfId="0" applyFont="1" applyFill="1" applyBorder="1" applyAlignment="1">
      <alignment horizontal="center" wrapText="1"/>
    </xf>
    <xf numFmtId="0" fontId="12" fillId="4" borderId="2" xfId="0" applyFont="1" applyFill="1" applyBorder="1"/>
    <xf numFmtId="165" fontId="12" fillId="6" borderId="8" xfId="4" applyNumberFormat="1" applyFont="1" applyFill="1" applyBorder="1" applyAlignment="1" applyProtection="1">
      <alignment horizontal="right"/>
    </xf>
    <xf numFmtId="165" fontId="13" fillId="6" borderId="8" xfId="4" applyNumberFormat="1" applyFont="1" applyFill="1" applyBorder="1" applyAlignment="1" applyProtection="1">
      <alignment horizontal="right"/>
    </xf>
    <xf numFmtId="165" fontId="12" fillId="6" borderId="16" xfId="4" applyNumberFormat="1" applyFont="1" applyFill="1" applyBorder="1" applyAlignment="1" applyProtection="1">
      <alignment horizontal="right"/>
    </xf>
    <xf numFmtId="0" fontId="11" fillId="4" borderId="2" xfId="0" applyFont="1" applyFill="1" applyBorder="1" applyAlignment="1">
      <alignment horizontal="left"/>
    </xf>
    <xf numFmtId="165" fontId="11" fillId="6" borderId="8" xfId="4" applyNumberFormat="1" applyFont="1" applyFill="1" applyBorder="1" applyAlignment="1" applyProtection="1">
      <alignment horizontal="right"/>
    </xf>
    <xf numFmtId="165" fontId="11" fillId="6" borderId="16" xfId="4" applyNumberFormat="1" applyFont="1" applyFill="1" applyBorder="1" applyAlignment="1" applyProtection="1">
      <alignment horizontal="right"/>
    </xf>
    <xf numFmtId="0" fontId="7" fillId="0" borderId="2" xfId="0" applyFont="1" applyBorder="1"/>
    <xf numFmtId="165" fontId="7" fillId="6" borderId="8" xfId="4" applyNumberFormat="1" applyFont="1" applyFill="1" applyBorder="1" applyAlignment="1" applyProtection="1">
      <alignment horizontal="right"/>
    </xf>
    <xf numFmtId="165" fontId="8" fillId="6" borderId="8" xfId="4" applyNumberFormat="1" applyFont="1" applyFill="1" applyBorder="1" applyAlignment="1" applyProtection="1">
      <alignment horizontal="right"/>
    </xf>
    <xf numFmtId="0" fontId="12" fillId="0" borderId="2" xfId="0" applyFont="1" applyBorder="1"/>
    <xf numFmtId="165" fontId="12" fillId="8" borderId="8" xfId="4" applyNumberFormat="1" applyFont="1" applyFill="1" applyBorder="1" applyAlignment="1" applyProtection="1">
      <alignment horizontal="right"/>
    </xf>
    <xf numFmtId="165" fontId="12" fillId="6" borderId="18" xfId="4" applyNumberFormat="1" applyFont="1" applyFill="1" applyBorder="1" applyAlignment="1" applyProtection="1">
      <alignment horizontal="right" vertical="center"/>
    </xf>
    <xf numFmtId="0" fontId="11" fillId="4" borderId="2" xfId="0" applyFont="1" applyFill="1" applyBorder="1"/>
    <xf numFmtId="0" fontId="12" fillId="2" borderId="2" xfId="0" applyFont="1" applyFill="1" applyBorder="1"/>
    <xf numFmtId="0" fontId="7" fillId="0" borderId="0" xfId="0" applyFont="1" applyAlignment="1">
      <alignment vertical="center"/>
    </xf>
    <xf numFmtId="0" fontId="7" fillId="0" borderId="0" xfId="0" applyFont="1" applyAlignment="1">
      <alignment horizontal="left" vertical="center" indent="1"/>
    </xf>
    <xf numFmtId="165" fontId="11" fillId="6" borderId="8" xfId="4" applyNumberFormat="1" applyFont="1" applyFill="1" applyBorder="1" applyAlignment="1">
      <alignment horizontal="right"/>
    </xf>
    <xf numFmtId="165" fontId="12" fillId="6" borderId="8" xfId="4" applyNumberFormat="1" applyFont="1" applyFill="1" applyBorder="1" applyAlignment="1">
      <alignment horizontal="right"/>
    </xf>
    <xf numFmtId="165" fontId="12" fillId="6" borderId="18" xfId="4" applyNumberFormat="1" applyFont="1" applyFill="1" applyBorder="1" applyAlignment="1">
      <alignment horizontal="right" vertical="center"/>
    </xf>
    <xf numFmtId="165" fontId="12" fillId="6" borderId="16" xfId="4" applyNumberFormat="1" applyFont="1" applyFill="1" applyBorder="1" applyAlignment="1">
      <alignment horizontal="right"/>
    </xf>
    <xf numFmtId="165" fontId="13" fillId="6" borderId="8" xfId="4" applyNumberFormat="1" applyFont="1" applyFill="1" applyBorder="1" applyAlignment="1">
      <alignment horizontal="right"/>
    </xf>
    <xf numFmtId="165" fontId="12" fillId="8" borderId="8" xfId="4" applyNumberFormat="1" applyFont="1" applyFill="1" applyBorder="1" applyAlignment="1">
      <alignment horizontal="right"/>
    </xf>
    <xf numFmtId="165" fontId="8" fillId="6" borderId="8" xfId="4" applyNumberFormat="1" applyFont="1" applyFill="1" applyBorder="1" applyAlignment="1">
      <alignment horizontal="right"/>
    </xf>
    <xf numFmtId="165" fontId="7" fillId="6" borderId="8" xfId="4" applyNumberFormat="1" applyFont="1" applyFill="1" applyBorder="1" applyAlignment="1">
      <alignment horizontal="right"/>
    </xf>
    <xf numFmtId="165" fontId="11" fillId="6" borderId="16" xfId="4" applyNumberFormat="1" applyFont="1" applyFill="1" applyBorder="1" applyAlignment="1">
      <alignment horizontal="right"/>
    </xf>
    <xf numFmtId="0" fontId="4" fillId="0" borderId="0" xfId="0" applyFont="1"/>
    <xf numFmtId="167" fontId="4" fillId="3" borderId="8" xfId="0" applyNumberFormat="1" applyFont="1" applyFill="1" applyBorder="1" applyProtection="1">
      <protection locked="0"/>
    </xf>
    <xf numFmtId="167" fontId="4" fillId="3" borderId="13" xfId="0" applyNumberFormat="1" applyFont="1" applyFill="1" applyBorder="1" applyProtection="1">
      <protection locked="0"/>
    </xf>
    <xf numFmtId="168" fontId="4" fillId="0" borderId="0" xfId="0" applyNumberFormat="1" applyFont="1"/>
    <xf numFmtId="169" fontId="4" fillId="0" borderId="0" xfId="0" applyNumberFormat="1" applyFont="1"/>
    <xf numFmtId="165" fontId="4" fillId="0" borderId="0" xfId="0" applyNumberFormat="1" applyFont="1"/>
    <xf numFmtId="165" fontId="4" fillId="0" borderId="0" xfId="4" applyNumberFormat="1" applyFont="1"/>
    <xf numFmtId="3" fontId="4" fillId="3" borderId="17" xfId="0" applyNumberFormat="1" applyFont="1" applyFill="1" applyBorder="1" applyProtection="1">
      <protection locked="0"/>
    </xf>
    <xf numFmtId="3" fontId="4" fillId="3" borderId="28" xfId="0" applyNumberFormat="1" applyFont="1" applyFill="1" applyBorder="1" applyProtection="1">
      <protection locked="0"/>
    </xf>
    <xf numFmtId="3" fontId="4" fillId="3" borderId="8" xfId="0" applyNumberFormat="1" applyFont="1" applyFill="1" applyBorder="1" applyProtection="1">
      <protection locked="0"/>
    </xf>
    <xf numFmtId="3" fontId="4" fillId="3" borderId="16" xfId="0" applyNumberFormat="1" applyFont="1" applyFill="1" applyBorder="1" applyProtection="1">
      <protection locked="0"/>
    </xf>
    <xf numFmtId="3" fontId="4" fillId="3" borderId="18" xfId="0" applyNumberFormat="1" applyFont="1" applyFill="1" applyBorder="1" applyProtection="1">
      <protection locked="0"/>
    </xf>
    <xf numFmtId="3" fontId="4" fillId="3" borderId="31" xfId="0" applyNumberFormat="1" applyFont="1" applyFill="1" applyBorder="1" applyProtection="1">
      <protection locked="0"/>
    </xf>
    <xf numFmtId="167" fontId="12" fillId="3" borderId="6" xfId="0" applyNumberFormat="1" applyFont="1" applyFill="1" applyBorder="1" applyAlignment="1" applyProtection="1">
      <alignment horizontal="right"/>
      <protection locked="0"/>
    </xf>
    <xf numFmtId="167" fontId="12" fillId="3" borderId="8" xfId="0" applyNumberFormat="1" applyFont="1" applyFill="1" applyBorder="1" applyAlignment="1" applyProtection="1">
      <alignment horizontal="right"/>
      <protection locked="0"/>
    </xf>
    <xf numFmtId="167" fontId="4" fillId="3" borderId="18" xfId="0" applyNumberFormat="1" applyFont="1" applyFill="1" applyBorder="1" applyProtection="1">
      <protection locked="0"/>
    </xf>
    <xf numFmtId="3" fontId="9" fillId="7" borderId="26" xfId="0" applyNumberFormat="1" applyFont="1" applyFill="1" applyBorder="1"/>
    <xf numFmtId="168" fontId="2" fillId="0" borderId="29" xfId="0" applyNumberFormat="1" applyFont="1" applyBorder="1"/>
    <xf numFmtId="168" fontId="2" fillId="0" borderId="8" xfId="0" applyNumberFormat="1" applyFont="1" applyBorder="1"/>
    <xf numFmtId="168" fontId="4" fillId="0" borderId="8" xfId="0" applyNumberFormat="1" applyFont="1" applyBorder="1"/>
    <xf numFmtId="168" fontId="4" fillId="0" borderId="16" xfId="0" applyNumberFormat="1" applyFont="1" applyBorder="1"/>
    <xf numFmtId="168" fontId="2" fillId="7" borderId="8" xfId="0" applyNumberFormat="1" applyFont="1" applyFill="1" applyBorder="1" applyAlignment="1">
      <alignment horizontal="right"/>
    </xf>
    <xf numFmtId="168" fontId="11" fillId="0" borderId="29" xfId="0" applyNumberFormat="1" applyFont="1" applyBorder="1" applyAlignment="1">
      <alignment horizontal="left"/>
    </xf>
    <xf numFmtId="168" fontId="11" fillId="7" borderId="16" xfId="0" applyNumberFormat="1" applyFont="1" applyFill="1" applyBorder="1" applyAlignment="1">
      <alignment horizontal="right"/>
    </xf>
    <xf numFmtId="168" fontId="2" fillId="0" borderId="29" xfId="0" applyNumberFormat="1" applyFont="1" applyBorder="1" applyAlignment="1">
      <alignment horizontal="left"/>
    </xf>
    <xf numFmtId="168" fontId="2" fillId="0" borderId="49" xfId="0" applyNumberFormat="1" applyFont="1" applyBorder="1" applyAlignment="1">
      <alignment horizontal="left"/>
    </xf>
    <xf numFmtId="168" fontId="2" fillId="0" borderId="27" xfId="0" applyNumberFormat="1" applyFont="1" applyBorder="1"/>
    <xf numFmtId="168" fontId="2" fillId="0" borderId="17" xfId="0" applyNumberFormat="1" applyFont="1" applyBorder="1"/>
    <xf numFmtId="168" fontId="4" fillId="0" borderId="17" xfId="0" applyNumberFormat="1" applyFont="1" applyBorder="1"/>
    <xf numFmtId="168" fontId="4" fillId="0" borderId="28" xfId="0" applyNumberFormat="1" applyFont="1" applyBorder="1"/>
    <xf numFmtId="168" fontId="2" fillId="0" borderId="30" xfId="0" applyNumberFormat="1" applyFont="1" applyBorder="1"/>
    <xf numFmtId="168" fontId="4" fillId="0" borderId="18" xfId="0" applyNumberFormat="1" applyFont="1" applyBorder="1"/>
    <xf numFmtId="168" fontId="4" fillId="0" borderId="31" xfId="0" applyNumberFormat="1" applyFont="1" applyBorder="1"/>
    <xf numFmtId="168" fontId="2" fillId="7" borderId="17" xfId="0" applyNumberFormat="1" applyFont="1" applyFill="1" applyBorder="1" applyAlignment="1">
      <alignment horizontal="right"/>
    </xf>
    <xf numFmtId="168" fontId="2" fillId="7" borderId="28" xfId="0" applyNumberFormat="1" applyFont="1" applyFill="1" applyBorder="1" applyAlignment="1">
      <alignment horizontal="right"/>
    </xf>
    <xf numFmtId="168" fontId="11" fillId="11" borderId="24" xfId="0" applyNumberFormat="1" applyFont="1" applyFill="1" applyBorder="1"/>
    <xf numFmtId="168" fontId="22" fillId="11" borderId="25" xfId="0" applyNumberFormat="1" applyFont="1" applyFill="1" applyBorder="1" applyAlignment="1">
      <alignment horizontal="center"/>
    </xf>
    <xf numFmtId="168" fontId="22" fillId="11" borderId="26" xfId="0" applyNumberFormat="1" applyFont="1" applyFill="1" applyBorder="1" applyAlignment="1">
      <alignment horizontal="center"/>
    </xf>
    <xf numFmtId="168" fontId="2" fillId="0" borderId="27" xfId="0" applyNumberFormat="1" applyFont="1" applyBorder="1" applyAlignment="1">
      <alignment horizontal="left"/>
    </xf>
    <xf numFmtId="168" fontId="2" fillId="0" borderId="17" xfId="0" applyNumberFormat="1" applyFont="1" applyBorder="1" applyAlignment="1">
      <alignment horizontal="right"/>
    </xf>
    <xf numFmtId="168" fontId="2" fillId="0" borderId="30" xfId="0" applyNumberFormat="1" applyFont="1" applyBorder="1" applyAlignment="1">
      <alignment horizontal="left"/>
    </xf>
    <xf numFmtId="168" fontId="2" fillId="0" borderId="18" xfId="0" applyNumberFormat="1" applyFont="1" applyBorder="1" applyAlignment="1">
      <alignment horizontal="right"/>
    </xf>
    <xf numFmtId="168" fontId="2" fillId="0" borderId="28" xfId="0" applyNumberFormat="1" applyFont="1" applyBorder="1" applyAlignment="1">
      <alignment horizontal="right"/>
    </xf>
    <xf numFmtId="168" fontId="4" fillId="0" borderId="30" xfId="0" applyNumberFormat="1" applyFont="1" applyBorder="1"/>
    <xf numFmtId="168" fontId="2" fillId="0" borderId="31" xfId="0" applyNumberFormat="1" applyFont="1" applyBorder="1" applyAlignment="1">
      <alignment horizontal="right"/>
    </xf>
    <xf numFmtId="168" fontId="11" fillId="7" borderId="25" xfId="0" applyNumberFormat="1" applyFont="1" applyFill="1" applyBorder="1" applyAlignment="1">
      <alignment horizontal="right"/>
    </xf>
    <xf numFmtId="168" fontId="11" fillId="7" borderId="26" xfId="0" applyNumberFormat="1" applyFont="1" applyFill="1" applyBorder="1" applyAlignment="1">
      <alignment horizontal="right"/>
    </xf>
    <xf numFmtId="165" fontId="2" fillId="7" borderId="17" xfId="4" applyNumberFormat="1" applyFont="1" applyFill="1" applyBorder="1" applyAlignment="1">
      <alignment horizontal="right" vertical="center"/>
    </xf>
    <xf numFmtId="165" fontId="20" fillId="7" borderId="28" xfId="4" applyNumberFormat="1" applyFont="1" applyFill="1" applyBorder="1" applyAlignment="1">
      <alignment horizontal="right"/>
    </xf>
    <xf numFmtId="168" fontId="20" fillId="7" borderId="8" xfId="0" applyNumberFormat="1" applyFont="1" applyFill="1" applyBorder="1" applyAlignment="1">
      <alignment horizontal="right"/>
    </xf>
    <xf numFmtId="168" fontId="20" fillId="7" borderId="16" xfId="0" applyNumberFormat="1" applyFont="1" applyFill="1" applyBorder="1" applyAlignment="1">
      <alignment horizontal="right"/>
    </xf>
    <xf numFmtId="168" fontId="20" fillId="7" borderId="18" xfId="0" applyNumberFormat="1" applyFont="1" applyFill="1" applyBorder="1" applyAlignment="1">
      <alignment horizontal="right"/>
    </xf>
    <xf numFmtId="168" fontId="20" fillId="7" borderId="31" xfId="0" applyNumberFormat="1" applyFont="1" applyFill="1" applyBorder="1" applyAlignment="1">
      <alignment horizontal="right"/>
    </xf>
    <xf numFmtId="168" fontId="11" fillId="12" borderId="24" xfId="0" applyNumberFormat="1" applyFont="1" applyFill="1" applyBorder="1"/>
    <xf numFmtId="168" fontId="22" fillId="12" borderId="25" xfId="0" applyNumberFormat="1" applyFont="1" applyFill="1" applyBorder="1" applyAlignment="1">
      <alignment horizontal="center"/>
    </xf>
    <xf numFmtId="168" fontId="22" fillId="12" borderId="26" xfId="0" applyNumberFormat="1" applyFont="1" applyFill="1" applyBorder="1" applyAlignment="1">
      <alignment horizontal="center"/>
    </xf>
    <xf numFmtId="165" fontId="2" fillId="7" borderId="17" xfId="4" applyNumberFormat="1" applyFont="1" applyFill="1" applyBorder="1"/>
    <xf numFmtId="165" fontId="2" fillId="7" borderId="28" xfId="4" applyNumberFormat="1" applyFont="1" applyFill="1" applyBorder="1"/>
    <xf numFmtId="168" fontId="2" fillId="7" borderId="8" xfId="0" applyNumberFormat="1" applyFont="1" applyFill="1" applyBorder="1"/>
    <xf numFmtId="168" fontId="2" fillId="7" borderId="16" xfId="0" applyNumberFormat="1" applyFont="1" applyFill="1" applyBorder="1"/>
    <xf numFmtId="168" fontId="2" fillId="7" borderId="18" xfId="0" applyNumberFormat="1" applyFont="1" applyFill="1" applyBorder="1"/>
    <xf numFmtId="168" fontId="2" fillId="7" borderId="31" xfId="0" applyNumberFormat="1" applyFont="1" applyFill="1" applyBorder="1"/>
    <xf numFmtId="168" fontId="11" fillId="7" borderId="28" xfId="0" applyNumberFormat="1" applyFont="1" applyFill="1" applyBorder="1" applyAlignment="1">
      <alignment horizontal="right"/>
    </xf>
    <xf numFmtId="168" fontId="2" fillId="7" borderId="18" xfId="0" applyNumberFormat="1" applyFont="1" applyFill="1" applyBorder="1" applyAlignment="1">
      <alignment horizontal="right"/>
    </xf>
    <xf numFmtId="168" fontId="11" fillId="7" borderId="31" xfId="0" applyNumberFormat="1" applyFont="1" applyFill="1" applyBorder="1" applyAlignment="1">
      <alignment horizontal="right"/>
    </xf>
    <xf numFmtId="168" fontId="2" fillId="7" borderId="61" xfId="0" applyNumberFormat="1" applyFont="1" applyFill="1" applyBorder="1" applyAlignment="1">
      <alignment horizontal="right"/>
    </xf>
    <xf numFmtId="168" fontId="2" fillId="7" borderId="50" xfId="0" applyNumberFormat="1" applyFont="1" applyFill="1" applyBorder="1" applyAlignment="1">
      <alignment horizontal="right"/>
    </xf>
    <xf numFmtId="168" fontId="11" fillId="12" borderId="24" xfId="0" applyNumberFormat="1" applyFont="1" applyFill="1" applyBorder="1" applyAlignment="1">
      <alignment horizontal="left"/>
    </xf>
    <xf numFmtId="168" fontId="2" fillId="7" borderId="17" xfId="0" applyNumberFormat="1" applyFont="1" applyFill="1" applyBorder="1"/>
    <xf numFmtId="165" fontId="2" fillId="7" borderId="8" xfId="4" applyNumberFormat="1" applyFont="1" applyFill="1" applyBorder="1"/>
    <xf numFmtId="3" fontId="2" fillId="7" borderId="18" xfId="4" applyNumberFormat="1" applyFont="1" applyFill="1" applyBorder="1"/>
    <xf numFmtId="0" fontId="7" fillId="3" borderId="27" xfId="0" applyFont="1" applyFill="1" applyBorder="1"/>
    <xf numFmtId="0" fontId="7" fillId="7" borderId="30" xfId="0" applyFont="1" applyFill="1" applyBorder="1"/>
    <xf numFmtId="0" fontId="7" fillId="0" borderId="27" xfId="0" applyFont="1" applyBorder="1"/>
    <xf numFmtId="0" fontId="7" fillId="0" borderId="29" xfId="0" applyFont="1" applyBorder="1"/>
    <xf numFmtId="0" fontId="7" fillId="0" borderId="30" xfId="0" applyFont="1" applyBorder="1"/>
    <xf numFmtId="0" fontId="12" fillId="0" borderId="72" xfId="0" applyFont="1" applyBorder="1"/>
    <xf numFmtId="0" fontId="12" fillId="0" borderId="41" xfId="0" applyFont="1" applyBorder="1"/>
    <xf numFmtId="0" fontId="12" fillId="0" borderId="41" xfId="0" applyFont="1" applyBorder="1" applyAlignment="1">
      <alignment horizontal="left"/>
    </xf>
    <xf numFmtId="0" fontId="7" fillId="0" borderId="41" xfId="0" applyFont="1" applyBorder="1"/>
    <xf numFmtId="0" fontId="2" fillId="0" borderId="41" xfId="0" applyFont="1" applyBorder="1"/>
    <xf numFmtId="0" fontId="4" fillId="0" borderId="41" xfId="0" applyFont="1" applyBorder="1"/>
    <xf numFmtId="0" fontId="4" fillId="0" borderId="42" xfId="0" applyFont="1" applyBorder="1"/>
    <xf numFmtId="0" fontId="10" fillId="12" borderId="24" xfId="0" applyFont="1" applyFill="1" applyBorder="1" applyAlignment="1">
      <alignment horizontal="left" wrapText="1"/>
    </xf>
    <xf numFmtId="0" fontId="9" fillId="12" borderId="25" xfId="0" applyFont="1" applyFill="1" applyBorder="1"/>
    <xf numFmtId="0" fontId="9" fillId="12" borderId="25" xfId="0" applyFont="1" applyFill="1" applyBorder="1" applyAlignment="1">
      <alignment wrapText="1"/>
    </xf>
    <xf numFmtId="0" fontId="9" fillId="12" borderId="37" xfId="0" applyFont="1" applyFill="1" applyBorder="1" applyAlignment="1">
      <alignment wrapText="1"/>
    </xf>
    <xf numFmtId="0" fontId="9" fillId="11" borderId="26" xfId="0" applyFont="1" applyFill="1" applyBorder="1" applyAlignment="1">
      <alignment wrapText="1"/>
    </xf>
    <xf numFmtId="0" fontId="2" fillId="0" borderId="27" xfId="0" applyFont="1" applyBorder="1"/>
    <xf numFmtId="165" fontId="4" fillId="7" borderId="17" xfId="4" applyNumberFormat="1" applyFont="1" applyFill="1" applyBorder="1" applyProtection="1"/>
    <xf numFmtId="165" fontId="4" fillId="7" borderId="28" xfId="4" applyNumberFormat="1" applyFont="1" applyFill="1" applyBorder="1" applyProtection="1"/>
    <xf numFmtId="3" fontId="0" fillId="0" borderId="0" xfId="0" applyNumberFormat="1"/>
    <xf numFmtId="0" fontId="2" fillId="0" borderId="29" xfId="0" applyFont="1" applyBorder="1"/>
    <xf numFmtId="165" fontId="4" fillId="7" borderId="8" xfId="4" applyNumberFormat="1" applyFont="1" applyFill="1" applyBorder="1" applyProtection="1"/>
    <xf numFmtId="0" fontId="2" fillId="0" borderId="29" xfId="0" applyFont="1" applyBorder="1" applyAlignment="1">
      <alignment horizontal="left"/>
    </xf>
    <xf numFmtId="165" fontId="0" fillId="0" borderId="0" xfId="4" applyNumberFormat="1" applyFont="1" applyProtection="1"/>
    <xf numFmtId="0" fontId="4" fillId="0" borderId="29" xfId="0" applyFont="1" applyBorder="1"/>
    <xf numFmtId="0" fontId="4" fillId="0" borderId="30" xfId="0" applyFont="1" applyBorder="1"/>
    <xf numFmtId="165" fontId="4" fillId="7" borderId="18" xfId="4" applyNumberFormat="1" applyFont="1" applyFill="1" applyBorder="1" applyProtection="1"/>
    <xf numFmtId="0" fontId="11" fillId="12" borderId="24" xfId="0" applyFont="1" applyFill="1" applyBorder="1"/>
    <xf numFmtId="3" fontId="9" fillId="7" borderId="25" xfId="0" applyNumberFormat="1" applyFont="1" applyFill="1" applyBorder="1"/>
    <xf numFmtId="165" fontId="9" fillId="7" borderId="25" xfId="4" applyNumberFormat="1" applyFont="1" applyFill="1" applyBorder="1" applyProtection="1"/>
    <xf numFmtId="165" fontId="9" fillId="7" borderId="37" xfId="4" applyNumberFormat="1" applyFont="1" applyFill="1" applyBorder="1" applyProtection="1"/>
    <xf numFmtId="165" fontId="9" fillId="7" borderId="26" xfId="4" applyNumberFormat="1" applyFont="1" applyFill="1" applyBorder="1" applyProtection="1"/>
    <xf numFmtId="0" fontId="0" fillId="0" borderId="51" xfId="0" applyBorder="1"/>
    <xf numFmtId="165" fontId="4" fillId="0" borderId="0" xfId="4" applyNumberFormat="1" applyFont="1" applyProtection="1"/>
    <xf numFmtId="3" fontId="4" fillId="0" borderId="0" xfId="0" applyNumberFormat="1" applyFont="1"/>
    <xf numFmtId="165" fontId="0" fillId="0" borderId="0" xfId="0" applyNumberFormat="1"/>
    <xf numFmtId="9" fontId="0" fillId="0" borderId="0" xfId="0" applyNumberFormat="1"/>
    <xf numFmtId="9" fontId="0" fillId="0" borderId="0" xfId="4" applyFont="1" applyProtection="1"/>
    <xf numFmtId="0" fontId="0" fillId="0" borderId="29" xfId="0" applyBorder="1"/>
    <xf numFmtId="0" fontId="0" fillId="0" borderId="49" xfId="0" applyBorder="1"/>
    <xf numFmtId="3" fontId="4" fillId="3" borderId="38" xfId="0" applyNumberFormat="1" applyFont="1" applyFill="1" applyBorder="1" applyProtection="1">
      <protection locked="0"/>
    </xf>
    <xf numFmtId="3" fontId="4" fillId="3" borderId="7" xfId="0" applyNumberFormat="1" applyFont="1" applyFill="1" applyBorder="1" applyProtection="1">
      <protection locked="0"/>
    </xf>
    <xf numFmtId="3" fontId="4" fillId="3" borderId="33" xfId="0" applyNumberFormat="1" applyFont="1" applyFill="1" applyBorder="1" applyProtection="1">
      <protection locked="0"/>
    </xf>
    <xf numFmtId="3" fontId="0" fillId="7" borderId="8" xfId="0" applyNumberFormat="1" applyFill="1" applyBorder="1"/>
    <xf numFmtId="165" fontId="0" fillId="7" borderId="8" xfId="0" applyNumberFormat="1" applyFill="1" applyBorder="1"/>
    <xf numFmtId="3" fontId="0" fillId="7" borderId="61" xfId="0" applyNumberFormat="1" applyFill="1" applyBorder="1"/>
    <xf numFmtId="168" fontId="2" fillId="3" borderId="17" xfId="0" applyNumberFormat="1" applyFont="1" applyFill="1" applyBorder="1" applyAlignment="1" applyProtection="1">
      <alignment horizontal="right"/>
      <protection locked="0"/>
    </xf>
    <xf numFmtId="0" fontId="9" fillId="12" borderId="26" xfId="0" applyFont="1" applyFill="1" applyBorder="1" applyAlignment="1">
      <alignment wrapText="1"/>
    </xf>
    <xf numFmtId="3" fontId="9" fillId="7" borderId="37" xfId="0" applyNumberFormat="1" applyFont="1" applyFill="1" applyBorder="1"/>
    <xf numFmtId="3" fontId="4" fillId="3" borderId="75" xfId="0" applyNumberFormat="1" applyFont="1" applyFill="1" applyBorder="1" applyProtection="1">
      <protection locked="0"/>
    </xf>
    <xf numFmtId="0" fontId="9" fillId="11" borderId="37" xfId="0" applyFont="1" applyFill="1" applyBorder="1" applyAlignment="1">
      <alignment wrapText="1"/>
    </xf>
    <xf numFmtId="165" fontId="4" fillId="7" borderId="38" xfId="4" applyNumberFormat="1" applyFont="1" applyFill="1" applyBorder="1" applyProtection="1"/>
    <xf numFmtId="0" fontId="9" fillId="12" borderId="37" xfId="0" applyFont="1" applyFill="1" applyBorder="1"/>
    <xf numFmtId="165" fontId="4" fillId="7" borderId="76" xfId="4" applyNumberFormat="1" applyFont="1" applyFill="1" applyBorder="1" applyProtection="1"/>
    <xf numFmtId="165" fontId="4" fillId="7" borderId="77" xfId="4" applyNumberFormat="1" applyFont="1" applyFill="1" applyBorder="1" applyProtection="1"/>
    <xf numFmtId="165" fontId="4" fillId="7" borderId="73" xfId="4" applyNumberFormat="1" applyFont="1" applyFill="1" applyBorder="1" applyProtection="1"/>
    <xf numFmtId="167" fontId="2" fillId="3" borderId="2" xfId="0" applyNumberFormat="1" applyFont="1" applyFill="1" applyBorder="1" applyAlignment="1" applyProtection="1">
      <alignment horizontal="right"/>
      <protection locked="0"/>
    </xf>
    <xf numFmtId="167" fontId="2" fillId="3" borderId="15" xfId="0" applyNumberFormat="1" applyFont="1" applyFill="1" applyBorder="1" applyAlignment="1" applyProtection="1">
      <alignment horizontal="right"/>
      <protection locked="0"/>
    </xf>
    <xf numFmtId="0" fontId="0" fillId="0" borderId="57" xfId="0" applyBorder="1"/>
    <xf numFmtId="0" fontId="0" fillId="0" borderId="56" xfId="0" applyBorder="1"/>
    <xf numFmtId="3" fontId="4" fillId="3" borderId="61" xfId="0" applyNumberFormat="1" applyFont="1" applyFill="1" applyBorder="1" applyProtection="1">
      <protection locked="0"/>
    </xf>
    <xf numFmtId="0" fontId="0" fillId="0" borderId="81" xfId="0" applyBorder="1"/>
    <xf numFmtId="3" fontId="0" fillId="7" borderId="82" xfId="0" applyNumberFormat="1" applyFill="1" applyBorder="1"/>
    <xf numFmtId="0" fontId="7" fillId="12" borderId="6" xfId="0" applyFont="1" applyFill="1" applyBorder="1"/>
    <xf numFmtId="10" fontId="7" fillId="0" borderId="0" xfId="0" applyNumberFormat="1" applyFont="1"/>
    <xf numFmtId="3" fontId="9" fillId="0" borderId="0" xfId="0" applyNumberFormat="1" applyFont="1" applyAlignment="1">
      <alignment wrapText="1"/>
    </xf>
    <xf numFmtId="10" fontId="9" fillId="0" borderId="0" xfId="0" applyNumberFormat="1" applyFont="1" applyAlignment="1">
      <alignment wrapText="1"/>
    </xf>
    <xf numFmtId="0" fontId="9" fillId="0" borderId="0" xfId="0" applyFont="1" applyAlignment="1">
      <alignment wrapText="1"/>
    </xf>
    <xf numFmtId="3" fontId="9" fillId="0" borderId="0" xfId="0" applyNumberFormat="1" applyFont="1"/>
    <xf numFmtId="10" fontId="9" fillId="0" borderId="0" xfId="0" applyNumberFormat="1" applyFont="1"/>
    <xf numFmtId="0" fontId="7" fillId="12" borderId="8" xfId="0" applyFont="1" applyFill="1" applyBorder="1"/>
    <xf numFmtId="0" fontId="7" fillId="12" borderId="18" xfId="0" applyFont="1" applyFill="1" applyBorder="1"/>
    <xf numFmtId="0" fontId="7" fillId="0" borderId="32" xfId="0" applyFont="1" applyBorder="1"/>
    <xf numFmtId="3" fontId="7" fillId="0" borderId="0" xfId="0" applyNumberFormat="1" applyFont="1"/>
    <xf numFmtId="0" fontId="10" fillId="11" borderId="6" xfId="0" applyFont="1" applyFill="1" applyBorder="1" applyAlignment="1">
      <alignment horizontal="left" wrapText="1"/>
    </xf>
    <xf numFmtId="0" fontId="9" fillId="0" borderId="0" xfId="0" applyFont="1" applyAlignment="1">
      <alignment horizontal="center"/>
    </xf>
    <xf numFmtId="0" fontId="11" fillId="11" borderId="3" xfId="0" applyFont="1" applyFill="1" applyBorder="1" applyAlignment="1">
      <alignment horizontal="right" wrapText="1"/>
    </xf>
    <xf numFmtId="0" fontId="11" fillId="11" borderId="4" xfId="0" applyFont="1" applyFill="1" applyBorder="1" applyAlignment="1">
      <alignment horizontal="center"/>
    </xf>
    <xf numFmtId="0" fontId="11" fillId="11" borderId="10" xfId="0" applyFont="1" applyFill="1" applyBorder="1" applyAlignment="1">
      <alignment horizontal="right" wrapText="1"/>
    </xf>
    <xf numFmtId="0" fontId="11" fillId="11" borderId="10" xfId="0" applyFont="1" applyFill="1" applyBorder="1" applyAlignment="1">
      <alignment horizontal="center"/>
    </xf>
    <xf numFmtId="0" fontId="11" fillId="11" borderId="20" xfId="0" applyFont="1" applyFill="1" applyBorder="1" applyAlignment="1">
      <alignment horizontal="center"/>
    </xf>
    <xf numFmtId="0" fontId="9" fillId="11" borderId="10" xfId="0" applyFont="1" applyFill="1" applyBorder="1" applyAlignment="1">
      <alignment horizontal="right" wrapText="1"/>
    </xf>
    <xf numFmtId="0" fontId="9" fillId="5" borderId="0" xfId="0" applyFont="1" applyFill="1"/>
    <xf numFmtId="0" fontId="12" fillId="11" borderId="8" xfId="0" applyFont="1" applyFill="1" applyBorder="1"/>
    <xf numFmtId="0" fontId="7" fillId="0" borderId="0" xfId="0" applyFont="1" applyAlignment="1">
      <alignment horizontal="right"/>
    </xf>
    <xf numFmtId="165" fontId="12" fillId="10" borderId="19" xfId="0" applyNumberFormat="1" applyFont="1" applyFill="1" applyBorder="1" applyAlignment="1">
      <alignment horizontal="right"/>
    </xf>
    <xf numFmtId="165" fontId="12" fillId="4" borderId="19" xfId="0" applyNumberFormat="1" applyFont="1" applyFill="1" applyBorder="1" applyAlignment="1">
      <alignment horizontal="right"/>
    </xf>
    <xf numFmtId="167" fontId="2" fillId="7" borderId="15" xfId="0" applyNumberFormat="1" applyFont="1" applyFill="1" applyBorder="1" applyAlignment="1">
      <alignment horizontal="right"/>
    </xf>
    <xf numFmtId="165" fontId="12" fillId="4" borderId="17" xfId="0" applyNumberFormat="1" applyFont="1" applyFill="1" applyBorder="1" applyAlignment="1">
      <alignment horizontal="right"/>
    </xf>
    <xf numFmtId="0" fontId="4" fillId="0" borderId="0" xfId="0" applyFont="1" applyAlignment="1">
      <alignment horizontal="right"/>
    </xf>
    <xf numFmtId="0" fontId="4" fillId="0" borderId="0" xfId="0" applyFont="1" applyAlignment="1">
      <alignment horizontal="left"/>
    </xf>
    <xf numFmtId="0" fontId="7" fillId="4" borderId="0" xfId="0" applyFont="1" applyFill="1"/>
    <xf numFmtId="165" fontId="12" fillId="10" borderId="12" xfId="0" applyNumberFormat="1" applyFont="1" applyFill="1" applyBorder="1" applyAlignment="1">
      <alignment horizontal="right"/>
    </xf>
    <xf numFmtId="165" fontId="12" fillId="4" borderId="12" xfId="0" applyNumberFormat="1" applyFont="1" applyFill="1" applyBorder="1" applyAlignment="1">
      <alignment horizontal="right"/>
    </xf>
    <xf numFmtId="167" fontId="12" fillId="7" borderId="2" xfId="0" applyNumberFormat="1" applyFont="1" applyFill="1" applyBorder="1" applyAlignment="1">
      <alignment horizontal="right"/>
    </xf>
    <xf numFmtId="165" fontId="12" fillId="4" borderId="8" xfId="0" applyNumberFormat="1" applyFont="1" applyFill="1" applyBorder="1" applyAlignment="1">
      <alignment horizontal="right"/>
    </xf>
    <xf numFmtId="0" fontId="8" fillId="0" borderId="0" xfId="0" applyFont="1"/>
    <xf numFmtId="0" fontId="11" fillId="11" borderId="8" xfId="0" applyFont="1" applyFill="1" applyBorder="1" applyAlignment="1">
      <alignment horizontal="left"/>
    </xf>
    <xf numFmtId="0" fontId="9" fillId="0" borderId="0" xfId="0" applyFont="1" applyAlignment="1">
      <alignment horizontal="right"/>
    </xf>
    <xf numFmtId="167" fontId="11" fillId="7" borderId="2" xfId="0" applyNumberFormat="1" applyFont="1" applyFill="1" applyBorder="1" applyAlignment="1">
      <alignment horizontal="right"/>
    </xf>
    <xf numFmtId="165" fontId="11" fillId="10" borderId="12" xfId="0" applyNumberFormat="1" applyFont="1" applyFill="1" applyBorder="1" applyAlignment="1">
      <alignment horizontal="right"/>
    </xf>
    <xf numFmtId="165" fontId="11" fillId="4" borderId="12" xfId="0" applyNumberFormat="1" applyFont="1" applyFill="1" applyBorder="1" applyAlignment="1">
      <alignment horizontal="right"/>
    </xf>
    <xf numFmtId="165" fontId="11" fillId="4" borderId="8" xfId="0" applyNumberFormat="1" applyFont="1" applyFill="1" applyBorder="1" applyAlignment="1">
      <alignment horizontal="right"/>
    </xf>
    <xf numFmtId="0" fontId="9" fillId="4" borderId="0" xfId="0" applyFont="1" applyFill="1"/>
    <xf numFmtId="0" fontId="7" fillId="0" borderId="8" xfId="0" applyFont="1" applyBorder="1"/>
    <xf numFmtId="167" fontId="12" fillId="0" borderId="2" xfId="0" applyNumberFormat="1" applyFont="1" applyBorder="1" applyAlignment="1">
      <alignment horizontal="right"/>
    </xf>
    <xf numFmtId="165" fontId="12" fillId="0" borderId="12" xfId="0" applyNumberFormat="1" applyFont="1" applyBorder="1" applyAlignment="1">
      <alignment horizontal="right"/>
    </xf>
    <xf numFmtId="167" fontId="7" fillId="0" borderId="2" xfId="0" applyNumberFormat="1" applyFont="1" applyBorder="1" applyAlignment="1">
      <alignment horizontal="right"/>
    </xf>
    <xf numFmtId="165" fontId="11" fillId="0" borderId="12" xfId="0" applyNumberFormat="1" applyFont="1" applyBorder="1" applyAlignment="1">
      <alignment horizontal="right"/>
    </xf>
    <xf numFmtId="165" fontId="12" fillId="0" borderId="8" xfId="0" applyNumberFormat="1" applyFont="1" applyBorder="1" applyAlignment="1">
      <alignment horizontal="right"/>
    </xf>
    <xf numFmtId="0" fontId="7" fillId="11" borderId="8" xfId="0" applyFont="1" applyFill="1" applyBorder="1"/>
    <xf numFmtId="0" fontId="7" fillId="0" borderId="0" xfId="0" applyFont="1" applyAlignment="1">
      <alignment horizontal="left"/>
    </xf>
    <xf numFmtId="0" fontId="2" fillId="11" borderId="8" xfId="0" applyFont="1" applyFill="1" applyBorder="1"/>
    <xf numFmtId="0" fontId="12" fillId="0" borderId="8" xfId="0" applyFont="1" applyBorder="1"/>
    <xf numFmtId="0" fontId="11" fillId="11" borderId="8" xfId="0" applyFont="1" applyFill="1" applyBorder="1"/>
    <xf numFmtId="0" fontId="9" fillId="0" borderId="0" xfId="0" applyFont="1" applyAlignment="1">
      <alignment horizontal="left"/>
    </xf>
    <xf numFmtId="167" fontId="12" fillId="0" borderId="21" xfId="0" applyNumberFormat="1" applyFont="1" applyBorder="1" applyAlignment="1">
      <alignment horizontal="right"/>
    </xf>
    <xf numFmtId="165" fontId="12" fillId="0" borderId="22" xfId="0" applyNumberFormat="1" applyFont="1" applyBorder="1" applyAlignment="1">
      <alignment horizontal="right"/>
    </xf>
    <xf numFmtId="165" fontId="11" fillId="0" borderId="22" xfId="0" applyNumberFormat="1" applyFont="1" applyBorder="1" applyAlignment="1">
      <alignment horizontal="right"/>
    </xf>
    <xf numFmtId="165" fontId="12" fillId="0" borderId="18" xfId="0" applyNumberFormat="1" applyFont="1" applyBorder="1" applyAlignment="1">
      <alignment horizontal="right"/>
    </xf>
    <xf numFmtId="0" fontId="11" fillId="11" borderId="13" xfId="0" applyFont="1" applyFill="1" applyBorder="1"/>
    <xf numFmtId="167" fontId="11" fillId="7" borderId="9" xfId="0" applyNumberFormat="1" applyFont="1" applyFill="1" applyBorder="1" applyAlignment="1">
      <alignment horizontal="right"/>
    </xf>
    <xf numFmtId="165" fontId="11" fillId="10" borderId="20" xfId="0" applyNumberFormat="1" applyFont="1" applyFill="1" applyBorder="1" applyAlignment="1">
      <alignment horizontal="right"/>
    </xf>
    <xf numFmtId="165" fontId="11" fillId="4" borderId="20" xfId="0" applyNumberFormat="1" applyFont="1" applyFill="1" applyBorder="1" applyAlignment="1">
      <alignment horizontal="right"/>
    </xf>
    <xf numFmtId="165" fontId="11" fillId="4" borderId="10" xfId="0" applyNumberFormat="1" applyFont="1" applyFill="1" applyBorder="1" applyAlignment="1">
      <alignment horizontal="right"/>
    </xf>
    <xf numFmtId="0" fontId="11" fillId="0" borderId="0" xfId="0" applyFont="1"/>
    <xf numFmtId="167" fontId="11" fillId="0" borderId="0" xfId="0" applyNumberFormat="1" applyFont="1" applyAlignment="1">
      <alignment horizontal="right"/>
    </xf>
    <xf numFmtId="165" fontId="11" fillId="0" borderId="0" xfId="0" applyNumberFormat="1" applyFont="1" applyAlignment="1">
      <alignment horizontal="right"/>
    </xf>
    <xf numFmtId="0" fontId="11" fillId="12" borderId="10" xfId="0" applyFont="1" applyFill="1" applyBorder="1"/>
    <xf numFmtId="167" fontId="11" fillId="7" borderId="10" xfId="0" applyNumberFormat="1" applyFont="1" applyFill="1" applyBorder="1" applyAlignment="1">
      <alignment horizontal="right"/>
    </xf>
    <xf numFmtId="0" fontId="2" fillId="12" borderId="6" xfId="0" applyFont="1" applyFill="1" applyBorder="1"/>
    <xf numFmtId="167" fontId="4" fillId="0" borderId="0" xfId="0" applyNumberFormat="1" applyFont="1"/>
    <xf numFmtId="0" fontId="4" fillId="12" borderId="8" xfId="0" applyFont="1" applyFill="1" applyBorder="1"/>
    <xf numFmtId="0" fontId="4" fillId="12" borderId="13" xfId="0" applyFont="1" applyFill="1" applyBorder="1"/>
    <xf numFmtId="0" fontId="2" fillId="11" borderId="6" xfId="0" applyFont="1" applyFill="1" applyBorder="1"/>
    <xf numFmtId="167" fontId="4" fillId="7" borderId="8" xfId="0" applyNumberFormat="1" applyFont="1" applyFill="1" applyBorder="1"/>
    <xf numFmtId="167" fontId="4" fillId="7" borderId="18" xfId="0" applyNumberFormat="1" applyFont="1" applyFill="1" applyBorder="1"/>
    <xf numFmtId="167" fontId="4" fillId="7" borderId="13" xfId="0" applyNumberFormat="1" applyFont="1" applyFill="1" applyBorder="1"/>
    <xf numFmtId="0" fontId="9" fillId="12" borderId="10" xfId="0" applyFont="1" applyFill="1" applyBorder="1"/>
    <xf numFmtId="167" fontId="9" fillId="7" borderId="10" xfId="0" applyNumberFormat="1" applyFont="1" applyFill="1" applyBorder="1"/>
    <xf numFmtId="165" fontId="2" fillId="7" borderId="8" xfId="4" applyNumberFormat="1" applyFont="1" applyFill="1" applyBorder="1" applyProtection="1"/>
    <xf numFmtId="3" fontId="2" fillId="7" borderId="18" xfId="4" applyNumberFormat="1" applyFont="1" applyFill="1" applyBorder="1" applyProtection="1"/>
    <xf numFmtId="165" fontId="2" fillId="7" borderId="17" xfId="4" applyNumberFormat="1" applyFont="1" applyFill="1" applyBorder="1" applyAlignment="1" applyProtection="1">
      <alignment horizontal="right" vertical="center"/>
    </xf>
    <xf numFmtId="165" fontId="20" fillId="7" borderId="28" xfId="4" applyNumberFormat="1" applyFont="1" applyFill="1" applyBorder="1" applyAlignment="1" applyProtection="1">
      <alignment horizontal="right"/>
    </xf>
    <xf numFmtId="165" fontId="2" fillId="7" borderId="17" xfId="4" applyNumberFormat="1" applyFont="1" applyFill="1" applyBorder="1" applyProtection="1"/>
    <xf numFmtId="165" fontId="2" fillId="7" borderId="28" xfId="4" applyNumberFormat="1" applyFont="1" applyFill="1" applyBorder="1" applyProtection="1"/>
    <xf numFmtId="167" fontId="7" fillId="0" borderId="0" xfId="0" applyNumberFormat="1" applyFont="1"/>
    <xf numFmtId="170" fontId="7" fillId="0" borderId="0" xfId="0" applyNumberFormat="1" applyFont="1"/>
    <xf numFmtId="0" fontId="17" fillId="0" borderId="0" xfId="0" applyFont="1"/>
    <xf numFmtId="0" fontId="9" fillId="12" borderId="45" xfId="0" applyFont="1" applyFill="1" applyBorder="1"/>
    <xf numFmtId="0" fontId="9" fillId="12" borderId="46" xfId="0" applyFont="1" applyFill="1" applyBorder="1"/>
    <xf numFmtId="0" fontId="9" fillId="12" borderId="47" xfId="0" applyFont="1" applyFill="1" applyBorder="1"/>
    <xf numFmtId="0" fontId="9" fillId="12" borderId="43" xfId="0" applyFont="1" applyFill="1" applyBorder="1"/>
    <xf numFmtId="0" fontId="4" fillId="12" borderId="45" xfId="0" applyFont="1" applyFill="1" applyBorder="1"/>
    <xf numFmtId="0" fontId="9" fillId="12" borderId="24" xfId="0" applyFont="1" applyFill="1" applyBorder="1"/>
    <xf numFmtId="0" fontId="11" fillId="12" borderId="27" xfId="0" applyFont="1" applyFill="1" applyBorder="1"/>
    <xf numFmtId="3" fontId="9" fillId="7" borderId="44" xfId="0" applyNumberFormat="1" applyFont="1" applyFill="1" applyBorder="1"/>
    <xf numFmtId="3" fontId="9" fillId="7" borderId="28" xfId="0" applyNumberFormat="1" applyFont="1" applyFill="1" applyBorder="1"/>
    <xf numFmtId="0" fontId="11" fillId="12" borderId="29" xfId="0" applyFont="1" applyFill="1" applyBorder="1"/>
    <xf numFmtId="3" fontId="9" fillId="7" borderId="41" xfId="0" applyNumberFormat="1" applyFont="1" applyFill="1" applyBorder="1"/>
    <xf numFmtId="3" fontId="9" fillId="7" borderId="16" xfId="0" applyNumberFormat="1" applyFont="1" applyFill="1" applyBorder="1"/>
    <xf numFmtId="0" fontId="11" fillId="12" borderId="29" xfId="0" applyFont="1" applyFill="1" applyBorder="1" applyAlignment="1">
      <alignment horizontal="left"/>
    </xf>
    <xf numFmtId="0" fontId="9" fillId="12" borderId="29" xfId="0" applyFont="1" applyFill="1" applyBorder="1"/>
    <xf numFmtId="0" fontId="9" fillId="12" borderId="30" xfId="0" applyFont="1" applyFill="1" applyBorder="1"/>
    <xf numFmtId="3" fontId="9" fillId="7" borderId="42" xfId="0" applyNumberFormat="1" applyFont="1" applyFill="1" applyBorder="1"/>
    <xf numFmtId="3" fontId="9" fillId="7" borderId="31" xfId="0" applyNumberFormat="1" applyFont="1" applyFill="1" applyBorder="1"/>
    <xf numFmtId="0" fontId="9" fillId="7" borderId="24" xfId="0" applyFont="1" applyFill="1" applyBorder="1"/>
    <xf numFmtId="3" fontId="4" fillId="7" borderId="25" xfId="0" applyNumberFormat="1" applyFont="1" applyFill="1" applyBorder="1"/>
    <xf numFmtId="3" fontId="4" fillId="7" borderId="37" xfId="0" applyNumberFormat="1" applyFont="1" applyFill="1" applyBorder="1"/>
    <xf numFmtId="3" fontId="9" fillId="7" borderId="36" xfId="0" applyNumberFormat="1" applyFont="1" applyFill="1" applyBorder="1"/>
    <xf numFmtId="3" fontId="17" fillId="7" borderId="44" xfId="0" applyNumberFormat="1" applyFont="1" applyFill="1" applyBorder="1"/>
    <xf numFmtId="0" fontId="9" fillId="12" borderId="27" xfId="0" applyFont="1" applyFill="1" applyBorder="1"/>
    <xf numFmtId="3" fontId="17" fillId="7" borderId="41" xfId="0" applyNumberFormat="1" applyFont="1" applyFill="1" applyBorder="1"/>
    <xf numFmtId="0" fontId="9" fillId="12" borderId="29" xfId="0" applyFont="1" applyFill="1" applyBorder="1" applyAlignment="1">
      <alignment horizontal="left"/>
    </xf>
    <xf numFmtId="3" fontId="17" fillId="7" borderId="42" xfId="0" applyNumberFormat="1" applyFont="1" applyFill="1" applyBorder="1"/>
    <xf numFmtId="3" fontId="17" fillId="7" borderId="36" xfId="0" applyNumberFormat="1" applyFont="1" applyFill="1" applyBorder="1"/>
    <xf numFmtId="0" fontId="4" fillId="11" borderId="27" xfId="0" applyFont="1" applyFill="1" applyBorder="1"/>
    <xf numFmtId="0" fontId="9" fillId="11" borderId="17" xfId="0" applyFont="1" applyFill="1" applyBorder="1"/>
    <xf numFmtId="0" fontId="9" fillId="11" borderId="40" xfId="0" applyFont="1" applyFill="1" applyBorder="1"/>
    <xf numFmtId="0" fontId="11" fillId="11" borderId="29" xfId="0" applyFont="1" applyFill="1" applyBorder="1"/>
    <xf numFmtId="0" fontId="11" fillId="11" borderId="29" xfId="0" applyFont="1" applyFill="1" applyBorder="1" applyAlignment="1">
      <alignment horizontal="left"/>
    </xf>
    <xf numFmtId="0" fontId="9" fillId="11" borderId="29" xfId="0" applyFont="1" applyFill="1" applyBorder="1"/>
    <xf numFmtId="0" fontId="9" fillId="11" borderId="30" xfId="0" applyFont="1" applyFill="1" applyBorder="1"/>
    <xf numFmtId="0" fontId="9" fillId="11" borderId="24" xfId="0" applyFont="1" applyFill="1" applyBorder="1"/>
    <xf numFmtId="0" fontId="4" fillId="0" borderId="67" xfId="0" applyFont="1" applyBorder="1"/>
    <xf numFmtId="0" fontId="7" fillId="0" borderId="14" xfId="0" applyFont="1" applyBorder="1"/>
    <xf numFmtId="0" fontId="7" fillId="0" borderId="62" xfId="0" applyFont="1" applyBorder="1"/>
    <xf numFmtId="0" fontId="18" fillId="12" borderId="52" xfId="0" applyFont="1" applyFill="1" applyBorder="1"/>
    <xf numFmtId="0" fontId="23" fillId="12" borderId="53" xfId="0" applyFont="1" applyFill="1" applyBorder="1"/>
    <xf numFmtId="0" fontId="23" fillId="12" borderId="54" xfId="0" applyFont="1" applyFill="1" applyBorder="1"/>
    <xf numFmtId="0" fontId="7" fillId="0" borderId="63" xfId="0" applyFont="1" applyBorder="1"/>
    <xf numFmtId="0" fontId="7" fillId="0" borderId="64" xfId="0" applyFont="1" applyBorder="1"/>
    <xf numFmtId="0" fontId="0" fillId="0" borderId="64" xfId="0" applyBorder="1"/>
    <xf numFmtId="0" fontId="0" fillId="0" borderId="65" xfId="0" applyBorder="1"/>
    <xf numFmtId="0" fontId="7" fillId="0" borderId="33" xfId="0" applyFont="1" applyBorder="1"/>
    <xf numFmtId="0" fontId="7" fillId="0" borderId="34" xfId="0" applyFont="1" applyBorder="1"/>
    <xf numFmtId="0" fontId="0" fillId="0" borderId="34" xfId="0" applyBorder="1"/>
    <xf numFmtId="0" fontId="0" fillId="0" borderId="71" xfId="0" applyBorder="1"/>
    <xf numFmtId="0" fontId="7" fillId="0" borderId="67" xfId="0" applyFont="1" applyBorder="1"/>
    <xf numFmtId="0" fontId="7" fillId="0" borderId="17" xfId="0" applyFont="1" applyBorder="1"/>
    <xf numFmtId="0" fontId="7" fillId="0" borderId="28" xfId="0" applyFont="1" applyBorder="1"/>
    <xf numFmtId="0" fontId="7" fillId="0" borderId="8" xfId="0" applyFont="1" applyBorder="1"/>
    <xf numFmtId="0" fontId="7" fillId="0" borderId="16" xfId="0" applyFont="1" applyBorder="1"/>
    <xf numFmtId="0" fontId="4" fillId="0" borderId="66" xfId="0" applyFont="1" applyBorder="1"/>
    <xf numFmtId="0" fontId="7" fillId="0" borderId="65" xfId="0" applyFont="1" applyBorder="1"/>
    <xf numFmtId="0" fontId="11" fillId="7" borderId="35" xfId="0" applyFont="1" applyFill="1" applyBorder="1" applyAlignment="1">
      <alignment horizontal="left" vertical="top" wrapText="1"/>
    </xf>
    <xf numFmtId="0" fontId="17" fillId="7" borderId="0" xfId="0" applyFont="1" applyFill="1" applyAlignment="1">
      <alignment horizontal="left" vertical="top"/>
    </xf>
    <xf numFmtId="0" fontId="17" fillId="7" borderId="57" xfId="0" applyFont="1" applyFill="1" applyBorder="1" applyAlignment="1">
      <alignment horizontal="left" vertical="top"/>
    </xf>
    <xf numFmtId="0" fontId="9" fillId="11" borderId="52" xfId="0" applyFont="1" applyFill="1" applyBorder="1"/>
    <xf numFmtId="0" fontId="7" fillId="11" borderId="53" xfId="0" applyFont="1" applyFill="1" applyBorder="1"/>
    <xf numFmtId="0" fontId="7" fillId="11" borderId="54" xfId="0" applyFont="1" applyFill="1" applyBorder="1"/>
    <xf numFmtId="0" fontId="4" fillId="0" borderId="8" xfId="0" applyFont="1" applyBorder="1"/>
    <xf numFmtId="0" fontId="4" fillId="0" borderId="18" xfId="0" applyFont="1" applyBorder="1"/>
    <xf numFmtId="0" fontId="7" fillId="0" borderId="18" xfId="0" applyFont="1" applyBorder="1"/>
    <xf numFmtId="0" fontId="7" fillId="0" borderId="31" xfId="0" applyFont="1" applyBorder="1"/>
    <xf numFmtId="0" fontId="4" fillId="0" borderId="68" xfId="0" applyFont="1" applyBorder="1"/>
    <xf numFmtId="0" fontId="7" fillId="0" borderId="69" xfId="0" applyFont="1" applyBorder="1"/>
    <xf numFmtId="0" fontId="7" fillId="0" borderId="70" xfId="0" applyFont="1" applyBorder="1"/>
    <xf numFmtId="0" fontId="0" fillId="0" borderId="14" xfId="0" applyBorder="1"/>
    <xf numFmtId="0" fontId="0" fillId="0" borderId="62" xfId="0" applyBorder="1"/>
    <xf numFmtId="14" fontId="7" fillId="9" borderId="5" xfId="0" applyNumberFormat="1" applyFont="1" applyFill="1" applyBorder="1" applyAlignment="1" applyProtection="1">
      <alignment horizontal="left"/>
      <protection locked="0"/>
    </xf>
    <xf numFmtId="14" fontId="7" fillId="9" borderId="23" xfId="0" applyNumberFormat="1" applyFont="1" applyFill="1" applyBorder="1" applyAlignment="1" applyProtection="1">
      <alignment horizontal="left"/>
      <protection locked="0"/>
    </xf>
    <xf numFmtId="14" fontId="7" fillId="9" borderId="11" xfId="0" applyNumberFormat="1" applyFont="1" applyFill="1" applyBorder="1" applyAlignment="1" applyProtection="1">
      <alignment horizontal="left"/>
      <protection locked="0"/>
    </xf>
    <xf numFmtId="1" fontId="7" fillId="9" borderId="78" xfId="0" applyNumberFormat="1" applyFont="1" applyFill="1" applyBorder="1" applyAlignment="1" applyProtection="1">
      <alignment horizontal="left"/>
      <protection locked="0"/>
    </xf>
    <xf numFmtId="0" fontId="0" fillId="0" borderId="79" xfId="0" applyBorder="1" applyProtection="1">
      <protection locked="0"/>
    </xf>
    <xf numFmtId="0" fontId="0" fillId="0" borderId="80" xfId="0" applyBorder="1" applyProtection="1">
      <protection locked="0"/>
    </xf>
    <xf numFmtId="0" fontId="4" fillId="9" borderId="7" xfId="0" applyFont="1" applyFill="1" applyBorder="1" applyProtection="1">
      <protection locked="0"/>
    </xf>
    <xf numFmtId="0" fontId="8" fillId="0" borderId="14" xfId="0" applyFont="1" applyBorder="1" applyProtection="1">
      <protection locked="0"/>
    </xf>
    <xf numFmtId="0" fontId="0" fillId="0" borderId="14" xfId="0" applyBorder="1" applyProtection="1">
      <protection locked="0"/>
    </xf>
    <xf numFmtId="0" fontId="0" fillId="0" borderId="12" xfId="0" applyBorder="1" applyProtection="1">
      <protection locked="0"/>
    </xf>
    <xf numFmtId="0" fontId="7" fillId="9" borderId="7" xfId="0" applyFont="1" applyFill="1" applyBorder="1" applyProtection="1">
      <protection locked="0"/>
    </xf>
    <xf numFmtId="168" fontId="10" fillId="11" borderId="24" xfId="0" applyNumberFormat="1" applyFont="1" applyFill="1" applyBorder="1"/>
    <xf numFmtId="0" fontId="19" fillId="11" borderId="25" xfId="0" applyFont="1" applyFill="1" applyBorder="1"/>
    <xf numFmtId="0" fontId="19" fillId="11" borderId="26" xfId="0" applyFont="1" applyFill="1" applyBorder="1"/>
    <xf numFmtId="168" fontId="11" fillId="11" borderId="52" xfId="0" applyNumberFormat="1" applyFont="1" applyFill="1" applyBorder="1" applyAlignment="1">
      <alignment horizontal="left"/>
    </xf>
    <xf numFmtId="0" fontId="0" fillId="11" borderId="53" xfId="0" applyFill="1" applyBorder="1"/>
    <xf numFmtId="0" fontId="0" fillId="11" borderId="54" xfId="0" applyFill="1" applyBorder="1"/>
    <xf numFmtId="0" fontId="4" fillId="0" borderId="55" xfId="0" applyFont="1" applyBorder="1" applyAlignment="1">
      <alignment vertical="top" wrapText="1"/>
    </xf>
    <xf numFmtId="0" fontId="0" fillId="0" borderId="51" xfId="0" applyBorder="1" applyAlignment="1">
      <alignment vertical="top"/>
    </xf>
    <xf numFmtId="0" fontId="0" fillId="0" borderId="56" xfId="0" applyBorder="1" applyAlignment="1">
      <alignment vertical="top"/>
    </xf>
    <xf numFmtId="0" fontId="0" fillId="0" borderId="48" xfId="0" applyBorder="1" applyAlignment="1">
      <alignment vertical="top"/>
    </xf>
    <xf numFmtId="0" fontId="0" fillId="0" borderId="0" xfId="0" applyAlignment="1">
      <alignment vertical="top"/>
    </xf>
    <xf numFmtId="0" fontId="0" fillId="0" borderId="57" xfId="0" applyBorder="1" applyAlignment="1">
      <alignment vertical="top"/>
    </xf>
    <xf numFmtId="0" fontId="0" fillId="0" borderId="58" xfId="0" applyBorder="1" applyAlignment="1">
      <alignment vertical="top"/>
    </xf>
    <xf numFmtId="0" fontId="0" fillId="0" borderId="59" xfId="0" applyBorder="1" applyAlignment="1">
      <alignment vertical="top"/>
    </xf>
    <xf numFmtId="0" fontId="0" fillId="0" borderId="60" xfId="0" applyBorder="1" applyAlignment="1">
      <alignment vertical="top"/>
    </xf>
    <xf numFmtId="0" fontId="0" fillId="0" borderId="51" xfId="0" applyBorder="1"/>
    <xf numFmtId="0" fontId="10" fillId="12" borderId="52" xfId="0" applyFont="1" applyFill="1" applyBorder="1"/>
    <xf numFmtId="0" fontId="10" fillId="12" borderId="53" xfId="0" applyFont="1" applyFill="1" applyBorder="1"/>
    <xf numFmtId="0" fontId="8" fillId="12" borderId="53" xfId="0" applyFont="1" applyFill="1" applyBorder="1"/>
    <xf numFmtId="0" fontId="0" fillId="0" borderId="53" xfId="0" applyBorder="1"/>
    <xf numFmtId="0" fontId="0" fillId="0" borderId="54" xfId="0" applyBorder="1"/>
    <xf numFmtId="0" fontId="10" fillId="12" borderId="55" xfId="0" applyFont="1" applyFill="1" applyBorder="1"/>
    <xf numFmtId="0" fontId="10" fillId="12" borderId="51" xfId="0" applyFont="1" applyFill="1" applyBorder="1"/>
    <xf numFmtId="0" fontId="8" fillId="12" borderId="51" xfId="0" applyFont="1" applyFill="1" applyBorder="1"/>
    <xf numFmtId="0" fontId="0" fillId="0" borderId="56" xfId="0" applyBorder="1"/>
    <xf numFmtId="0" fontId="0" fillId="0" borderId="48" xfId="0" applyBorder="1"/>
    <xf numFmtId="0" fontId="0" fillId="0" borderId="0" xfId="0"/>
    <xf numFmtId="0" fontId="0" fillId="0" borderId="57" xfId="0" applyBorder="1"/>
    <xf numFmtId="0" fontId="0" fillId="0" borderId="58" xfId="0" applyBorder="1"/>
    <xf numFmtId="0" fontId="0" fillId="0" borderId="59" xfId="0" applyBorder="1"/>
    <xf numFmtId="0" fontId="0" fillId="0" borderId="60" xfId="0" applyBorder="1"/>
    <xf numFmtId="0" fontId="0" fillId="0" borderId="74" xfId="0" applyBorder="1"/>
    <xf numFmtId="0" fontId="4" fillId="0" borderId="51" xfId="0" applyFont="1" applyBorder="1" applyAlignment="1">
      <alignment vertical="top" wrapText="1"/>
    </xf>
    <xf numFmtId="0" fontId="0" fillId="0" borderId="55" xfId="0" applyBorder="1"/>
    <xf numFmtId="0" fontId="0" fillId="0" borderId="73" xfId="0" applyBorder="1"/>
    <xf numFmtId="0" fontId="18" fillId="12" borderId="24" xfId="0" applyFont="1" applyFill="1" applyBorder="1"/>
    <xf numFmtId="0" fontId="17" fillId="12" borderId="25" xfId="0" applyFont="1" applyFill="1" applyBorder="1"/>
    <xf numFmtId="0" fontId="17" fillId="12" borderId="26" xfId="0" applyFont="1" applyFill="1" applyBorder="1"/>
    <xf numFmtId="0" fontId="0" fillId="0" borderId="51" xfId="0" applyBorder="1" applyAlignment="1">
      <alignment vertical="top" wrapText="1"/>
    </xf>
    <xf numFmtId="0" fontId="0" fillId="0" borderId="51" xfId="0" applyBorder="1" applyAlignment="1">
      <alignment wrapText="1"/>
    </xf>
    <xf numFmtId="0" fontId="0" fillId="0" borderId="56" xfId="0" applyBorder="1" applyAlignment="1">
      <alignment wrapText="1"/>
    </xf>
    <xf numFmtId="0" fontId="0" fillId="0" borderId="48" xfId="0" applyBorder="1" applyAlignment="1">
      <alignment vertical="top" wrapText="1"/>
    </xf>
    <xf numFmtId="0" fontId="0" fillId="0" borderId="0" xfId="0" applyAlignment="1">
      <alignment vertical="top" wrapText="1"/>
    </xf>
    <xf numFmtId="0" fontId="0" fillId="0" borderId="0" xfId="0" applyAlignment="1">
      <alignment wrapText="1"/>
    </xf>
    <xf numFmtId="0" fontId="0" fillId="0" borderId="57" xfId="0" applyBorder="1" applyAlignment="1">
      <alignment wrapText="1"/>
    </xf>
    <xf numFmtId="0" fontId="0" fillId="0" borderId="58" xfId="0" applyBorder="1" applyAlignment="1">
      <alignment wrapText="1"/>
    </xf>
    <xf numFmtId="0" fontId="0" fillId="0" borderId="59" xfId="0" applyBorder="1" applyAlignment="1">
      <alignment wrapText="1"/>
    </xf>
    <xf numFmtId="0" fontId="0" fillId="0" borderId="60" xfId="0" applyBorder="1" applyAlignment="1">
      <alignment wrapText="1"/>
    </xf>
    <xf numFmtId="0" fontId="18" fillId="12" borderId="26" xfId="0" applyFont="1" applyFill="1" applyBorder="1"/>
    <xf numFmtId="0" fontId="9" fillId="12" borderId="24" xfId="0" applyFont="1" applyFill="1" applyBorder="1"/>
    <xf numFmtId="0" fontId="9" fillId="12" borderId="26" xfId="0" applyFont="1" applyFill="1" applyBorder="1"/>
    <xf numFmtId="0" fontId="17" fillId="12" borderId="39" xfId="0" applyFont="1" applyFill="1" applyBorder="1"/>
    <xf numFmtId="0" fontId="21" fillId="12" borderId="24" xfId="0" applyFont="1" applyFill="1" applyBorder="1"/>
    <xf numFmtId="0" fontId="21" fillId="12" borderId="26" xfId="0" applyFont="1" applyFill="1" applyBorder="1"/>
    <xf numFmtId="0" fontId="4" fillId="0" borderId="48" xfId="0" applyFont="1" applyBorder="1" applyAlignment="1">
      <alignment vertical="top" wrapText="1"/>
    </xf>
    <xf numFmtId="0" fontId="0" fillId="0" borderId="58" xfId="0" applyBorder="1" applyAlignment="1">
      <alignment vertical="top" wrapText="1"/>
    </xf>
    <xf numFmtId="0" fontId="0" fillId="0" borderId="59" xfId="0" applyBorder="1" applyAlignment="1">
      <alignment vertical="top" wrapText="1"/>
    </xf>
  </cellXfs>
  <cellStyles count="9">
    <cellStyle name="Euro" xfId="1" xr:uid="{00000000-0005-0000-0000-000000000000}"/>
    <cellStyle name="Komma 2" xfId="2" xr:uid="{00000000-0005-0000-0000-000002000000}"/>
    <cellStyle name="Komma 3" xfId="3" xr:uid="{00000000-0005-0000-0000-000003000000}"/>
    <cellStyle name="Procent" xfId="4" builtinId="5"/>
    <cellStyle name="Procent 2" xfId="5" xr:uid="{00000000-0005-0000-0000-000005000000}"/>
    <cellStyle name="Procent 3" xfId="6" xr:uid="{00000000-0005-0000-0000-000006000000}"/>
    <cellStyle name="Standaard" xfId="0" builtinId="0"/>
    <cellStyle name="Standaard 2" xfId="7" xr:uid="{00000000-0005-0000-0000-000008000000}"/>
    <cellStyle name="Standaard 3" xfId="8" xr:uid="{00000000-0005-0000-0000-000009000000}"/>
  </cellStyles>
  <dxfs count="8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ont>
        <strike/>
      </font>
    </dxf>
  </dxfs>
  <tableStyles count="0" defaultTableStyle="TableStyleMedium9" defaultPivotStyle="PivotStyleLight16"/>
  <colors>
    <mruColors>
      <color rgb="FFFFFFCC"/>
      <color rgb="FFFFE637"/>
      <color rgb="FFFFE843"/>
      <color rgb="FFFFFF66"/>
      <color rgb="FFFFFF99"/>
      <color rgb="FF3C5179"/>
      <color rgb="FF8DD0E5"/>
      <color rgb="FFE2F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485288</xdr:colOff>
      <xdr:row>0</xdr:row>
      <xdr:rowOff>0</xdr:rowOff>
    </xdr:from>
    <xdr:to>
      <xdr:col>5</xdr:col>
      <xdr:colOff>297530</xdr:colOff>
      <xdr:row>9</xdr:row>
      <xdr:rowOff>101600</xdr:rowOff>
    </xdr:to>
    <xdr:pic>
      <xdr:nvPicPr>
        <xdr:cNvPr id="10" name="Afbeelding 9">
          <a:extLst>
            <a:ext uri="{FF2B5EF4-FFF2-40B4-BE49-F238E27FC236}">
              <a16:creationId xmlns:a16="http://schemas.microsoft.com/office/drawing/2014/main" id="{F7091754-10B9-E04B-A26C-F323AFC401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2788" y="0"/>
          <a:ext cx="1221942" cy="1473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Mijn%20Bedrijf\Advies\Bedrijfs%20advies\Corona\Exploitatie%20modellen\Exploitatiemodel%20Corona%20mode\Exploitatieopzet%20mode.RD.202005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 analyse"/>
      <sheetName val="Invulinstructie"/>
      <sheetName val="Kengetallen"/>
      <sheetName val="Exploitatie Ganswijk Putten"/>
      <sheetName val="Exploitatie vestiging 2"/>
      <sheetName val="Exploitatie Ganswijk totaal"/>
      <sheetName val="Omzetten per maand"/>
      <sheetName val="Liquiditeitplanning 2020"/>
      <sheetName val="Liquiditeitplanning 2021 "/>
      <sheetName val="1. Invoer"/>
    </sheetNames>
    <sheetDataSet>
      <sheetData sheetId="0"/>
      <sheetData sheetId="1"/>
      <sheetData sheetId="2"/>
      <sheetData sheetId="3"/>
      <sheetData sheetId="4"/>
      <sheetData sheetId="5">
        <row r="24">
          <cell r="A24" t="str">
            <v/>
          </cell>
        </row>
      </sheetData>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R39"/>
  <sheetViews>
    <sheetView zoomScaleNormal="100" workbookViewId="0">
      <selection activeCell="A25" sqref="A25"/>
    </sheetView>
  </sheetViews>
  <sheetFormatPr defaultColWidth="9.140625" defaultRowHeight="12.75" x14ac:dyDescent="0.2"/>
  <cols>
    <col min="1" max="1" width="46.28515625" style="1" bestFit="1" customWidth="1"/>
    <col min="2" max="16384" width="9.140625" style="1"/>
  </cols>
  <sheetData>
    <row r="1" spans="1:16" ht="15.75" customHeight="1" thickTop="1" thickBot="1" x14ac:dyDescent="0.3">
      <c r="A1" s="295" t="s">
        <v>270</v>
      </c>
      <c r="B1" s="296"/>
      <c r="C1" s="296"/>
      <c r="D1" s="296"/>
      <c r="E1" s="296"/>
      <c r="F1" s="296"/>
      <c r="G1" s="296"/>
      <c r="H1" s="296"/>
      <c r="I1" s="296"/>
      <c r="J1" s="296"/>
      <c r="K1" s="296"/>
      <c r="L1" s="296"/>
      <c r="M1" s="296"/>
      <c r="N1" s="296"/>
      <c r="O1" s="296"/>
      <c r="P1" s="297"/>
    </row>
    <row r="2" spans="1:16" ht="15.75" customHeight="1" thickTop="1" x14ac:dyDescent="0.25">
      <c r="A2" s="107"/>
      <c r="B2" s="298" t="s">
        <v>23</v>
      </c>
      <c r="C2" s="299"/>
      <c r="D2" s="299"/>
      <c r="E2" s="299"/>
      <c r="F2" s="299"/>
      <c r="G2" s="299"/>
      <c r="H2" s="300"/>
      <c r="I2" s="300"/>
      <c r="J2" s="300"/>
      <c r="K2" s="300"/>
      <c r="L2" s="300"/>
      <c r="M2" s="300"/>
      <c r="N2" s="300"/>
      <c r="O2" s="300"/>
      <c r="P2" s="301"/>
    </row>
    <row r="3" spans="1:16" ht="15.75" customHeight="1" thickBot="1" x14ac:dyDescent="0.3">
      <c r="A3" s="108"/>
      <c r="B3" s="302" t="s">
        <v>24</v>
      </c>
      <c r="C3" s="303"/>
      <c r="D3" s="303"/>
      <c r="E3" s="303"/>
      <c r="F3" s="303"/>
      <c r="G3" s="303"/>
      <c r="H3" s="304"/>
      <c r="I3" s="304"/>
      <c r="J3" s="304"/>
      <c r="K3" s="304"/>
      <c r="L3" s="304"/>
      <c r="M3" s="304"/>
      <c r="N3" s="304"/>
      <c r="O3" s="304"/>
      <c r="P3" s="305"/>
    </row>
    <row r="4" spans="1:16" ht="15.75" customHeight="1" thickTop="1" thickBot="1" x14ac:dyDescent="0.25">
      <c r="A4" s="316" t="s">
        <v>25</v>
      </c>
      <c r="B4" s="317"/>
      <c r="C4" s="317"/>
      <c r="D4" s="317"/>
      <c r="E4" s="317"/>
      <c r="F4" s="317"/>
      <c r="G4" s="317"/>
      <c r="H4" s="317"/>
      <c r="I4" s="317"/>
      <c r="J4" s="317"/>
      <c r="K4" s="317"/>
      <c r="L4" s="317"/>
      <c r="M4" s="317"/>
      <c r="N4" s="317"/>
      <c r="O4" s="317"/>
      <c r="P4" s="318"/>
    </row>
    <row r="5" spans="1:16" ht="15.75" customHeight="1" thickTop="1" x14ac:dyDescent="0.2">
      <c r="A5" s="109" t="s">
        <v>0</v>
      </c>
      <c r="B5" s="307" t="s">
        <v>26</v>
      </c>
      <c r="C5" s="307"/>
      <c r="D5" s="307"/>
      <c r="E5" s="307"/>
      <c r="F5" s="307"/>
      <c r="G5" s="307"/>
      <c r="H5" s="307"/>
      <c r="I5" s="307"/>
      <c r="J5" s="307"/>
      <c r="K5" s="307"/>
      <c r="L5" s="307"/>
      <c r="M5" s="307"/>
      <c r="N5" s="307"/>
      <c r="O5" s="307"/>
      <c r="P5" s="308"/>
    </row>
    <row r="6" spans="1:16" ht="15.75" customHeight="1" x14ac:dyDescent="0.2">
      <c r="A6" s="110" t="s">
        <v>1</v>
      </c>
      <c r="B6" s="309" t="s">
        <v>27</v>
      </c>
      <c r="C6" s="309"/>
      <c r="D6" s="309"/>
      <c r="E6" s="309"/>
      <c r="F6" s="309"/>
      <c r="G6" s="309"/>
      <c r="H6" s="309"/>
      <c r="I6" s="309"/>
      <c r="J6" s="309"/>
      <c r="K6" s="309"/>
      <c r="L6" s="309"/>
      <c r="M6" s="309"/>
      <c r="N6" s="309"/>
      <c r="O6" s="309"/>
      <c r="P6" s="310"/>
    </row>
    <row r="7" spans="1:16" ht="15.75" customHeight="1" x14ac:dyDescent="0.2">
      <c r="A7" s="110" t="s">
        <v>2</v>
      </c>
      <c r="B7" s="309" t="s">
        <v>28</v>
      </c>
      <c r="C7" s="309"/>
      <c r="D7" s="309"/>
      <c r="E7" s="309"/>
      <c r="F7" s="309"/>
      <c r="G7" s="309"/>
      <c r="H7" s="309"/>
      <c r="I7" s="309"/>
      <c r="J7" s="309"/>
      <c r="K7" s="309"/>
      <c r="L7" s="309"/>
      <c r="M7" s="309"/>
      <c r="N7" s="309"/>
      <c r="O7" s="309"/>
      <c r="P7" s="310"/>
    </row>
    <row r="8" spans="1:16" ht="15.75" customHeight="1" x14ac:dyDescent="0.2">
      <c r="A8" s="110" t="s">
        <v>3</v>
      </c>
      <c r="B8" s="319" t="s">
        <v>228</v>
      </c>
      <c r="C8" s="309"/>
      <c r="D8" s="309"/>
      <c r="E8" s="309"/>
      <c r="F8" s="309"/>
      <c r="G8" s="309"/>
      <c r="H8" s="309"/>
      <c r="I8" s="309"/>
      <c r="J8" s="309"/>
      <c r="K8" s="309"/>
      <c r="L8" s="309"/>
      <c r="M8" s="309"/>
      <c r="N8" s="309"/>
      <c r="O8" s="309"/>
      <c r="P8" s="310"/>
    </row>
    <row r="9" spans="1:16" ht="15.75" customHeight="1" x14ac:dyDescent="0.2">
      <c r="A9" s="110" t="s">
        <v>5</v>
      </c>
      <c r="B9" s="319" t="s">
        <v>230</v>
      </c>
      <c r="C9" s="309"/>
      <c r="D9" s="309"/>
      <c r="E9" s="309"/>
      <c r="F9" s="309"/>
      <c r="G9" s="309"/>
      <c r="H9" s="309"/>
      <c r="I9" s="309"/>
      <c r="J9" s="309"/>
      <c r="K9" s="309"/>
      <c r="L9" s="309"/>
      <c r="M9" s="309"/>
      <c r="N9" s="309"/>
      <c r="O9" s="309"/>
      <c r="P9" s="310"/>
    </row>
    <row r="10" spans="1:16" ht="15.75" customHeight="1" thickBot="1" x14ac:dyDescent="0.25">
      <c r="A10" s="111" t="s">
        <v>6</v>
      </c>
      <c r="B10" s="320" t="s">
        <v>229</v>
      </c>
      <c r="C10" s="321"/>
      <c r="D10" s="321"/>
      <c r="E10" s="321"/>
      <c r="F10" s="321"/>
      <c r="G10" s="321"/>
      <c r="H10" s="321"/>
      <c r="I10" s="321"/>
      <c r="J10" s="321"/>
      <c r="K10" s="321"/>
      <c r="L10" s="321"/>
      <c r="M10" s="321"/>
      <c r="N10" s="321"/>
      <c r="O10" s="321"/>
      <c r="P10" s="322"/>
    </row>
    <row r="11" spans="1:16" ht="15.75" customHeight="1" thickTop="1" thickBot="1" x14ac:dyDescent="0.25">
      <c r="A11" s="316" t="s">
        <v>287</v>
      </c>
      <c r="B11" s="317"/>
      <c r="C11" s="317"/>
      <c r="D11" s="317"/>
      <c r="E11" s="317"/>
      <c r="F11" s="317"/>
      <c r="G11" s="317"/>
      <c r="H11" s="317"/>
      <c r="I11" s="317"/>
      <c r="J11" s="317"/>
      <c r="K11" s="317"/>
      <c r="L11" s="317"/>
      <c r="M11" s="317"/>
      <c r="N11" s="317"/>
      <c r="O11" s="317"/>
      <c r="P11" s="318"/>
    </row>
    <row r="12" spans="1:16" ht="27" customHeight="1" thickTop="1" thickBot="1" x14ac:dyDescent="0.25">
      <c r="A12" s="313" t="s">
        <v>271</v>
      </c>
      <c r="B12" s="314"/>
      <c r="C12" s="314"/>
      <c r="D12" s="314"/>
      <c r="E12" s="314"/>
      <c r="F12" s="314"/>
      <c r="G12" s="314"/>
      <c r="H12" s="314"/>
      <c r="I12" s="314"/>
      <c r="J12" s="314"/>
      <c r="K12" s="314"/>
      <c r="L12" s="314"/>
      <c r="M12" s="314"/>
      <c r="N12" s="314"/>
      <c r="O12" s="314"/>
      <c r="P12" s="315"/>
    </row>
    <row r="13" spans="1:16" ht="15.75" customHeight="1" thickTop="1" x14ac:dyDescent="0.2">
      <c r="A13" s="112" t="s">
        <v>9</v>
      </c>
      <c r="B13" s="311" t="s">
        <v>289</v>
      </c>
      <c r="C13" s="299"/>
      <c r="D13" s="299"/>
      <c r="E13" s="299"/>
      <c r="F13" s="299"/>
      <c r="G13" s="299"/>
      <c r="H13" s="299"/>
      <c r="I13" s="299"/>
      <c r="J13" s="299"/>
      <c r="K13" s="299"/>
      <c r="L13" s="299"/>
      <c r="M13" s="299"/>
      <c r="N13" s="299"/>
      <c r="O13" s="299"/>
      <c r="P13" s="312"/>
    </row>
    <row r="14" spans="1:16" ht="15.75" customHeight="1" x14ac:dyDescent="0.2">
      <c r="A14" s="113" t="s">
        <v>10</v>
      </c>
      <c r="B14" s="292" t="s">
        <v>290</v>
      </c>
      <c r="C14" s="293"/>
      <c r="D14" s="293"/>
      <c r="E14" s="293"/>
      <c r="F14" s="293"/>
      <c r="G14" s="293"/>
      <c r="H14" s="293"/>
      <c r="I14" s="293"/>
      <c r="J14" s="293"/>
      <c r="K14" s="293"/>
      <c r="L14" s="293"/>
      <c r="M14" s="293"/>
      <c r="N14" s="293"/>
      <c r="O14" s="293"/>
      <c r="P14" s="294"/>
    </row>
    <row r="15" spans="1:16" ht="15.75" customHeight="1" x14ac:dyDescent="0.2">
      <c r="A15" s="114" t="s">
        <v>11</v>
      </c>
      <c r="B15" s="306" t="s">
        <v>29</v>
      </c>
      <c r="C15" s="293"/>
      <c r="D15" s="293"/>
      <c r="E15" s="293"/>
      <c r="F15" s="293"/>
      <c r="G15" s="293"/>
      <c r="H15" s="293"/>
      <c r="I15" s="293"/>
      <c r="J15" s="293"/>
      <c r="K15" s="293"/>
      <c r="L15" s="293"/>
      <c r="M15" s="293"/>
      <c r="N15" s="293"/>
      <c r="O15" s="293"/>
      <c r="P15" s="294"/>
    </row>
    <row r="16" spans="1:16" ht="15.75" customHeight="1" x14ac:dyDescent="0.2">
      <c r="A16" s="115" t="s">
        <v>12</v>
      </c>
      <c r="B16" s="292" t="s">
        <v>291</v>
      </c>
      <c r="C16" s="293"/>
      <c r="D16" s="293"/>
      <c r="E16" s="293"/>
      <c r="F16" s="293"/>
      <c r="G16" s="293"/>
      <c r="H16" s="293"/>
      <c r="I16" s="293"/>
      <c r="J16" s="293"/>
      <c r="K16" s="293"/>
      <c r="L16" s="293"/>
      <c r="M16" s="293"/>
      <c r="N16" s="293"/>
      <c r="O16" s="293"/>
      <c r="P16" s="294"/>
    </row>
    <row r="17" spans="1:18" ht="15.75" customHeight="1" x14ac:dyDescent="0.2">
      <c r="A17" s="116" t="s">
        <v>288</v>
      </c>
      <c r="B17" s="292" t="s">
        <v>292</v>
      </c>
      <c r="C17" s="293"/>
      <c r="D17" s="293"/>
      <c r="E17" s="293"/>
      <c r="F17" s="293"/>
      <c r="G17" s="293"/>
      <c r="H17" s="293"/>
      <c r="I17" s="293"/>
      <c r="J17" s="293"/>
      <c r="K17" s="293"/>
      <c r="L17" s="293"/>
      <c r="M17" s="293"/>
      <c r="N17" s="293"/>
      <c r="O17" s="293"/>
      <c r="P17" s="294"/>
    </row>
    <row r="18" spans="1:18" ht="15.75" customHeight="1" x14ac:dyDescent="0.2">
      <c r="A18" s="113" t="s">
        <v>14</v>
      </c>
      <c r="B18" s="292" t="s">
        <v>293</v>
      </c>
      <c r="C18" s="293"/>
      <c r="D18" s="293"/>
      <c r="E18" s="293"/>
      <c r="F18" s="293"/>
      <c r="G18" s="293"/>
      <c r="H18" s="293"/>
      <c r="I18" s="293"/>
      <c r="J18" s="293"/>
      <c r="K18" s="293"/>
      <c r="L18" s="293"/>
      <c r="M18" s="293"/>
      <c r="N18" s="293"/>
      <c r="O18" s="293"/>
      <c r="P18" s="294"/>
    </row>
    <row r="19" spans="1:18" ht="15.75" customHeight="1" x14ac:dyDescent="0.2">
      <c r="A19" s="113" t="s">
        <v>15</v>
      </c>
      <c r="B19" s="292" t="s">
        <v>294</v>
      </c>
      <c r="C19" s="293"/>
      <c r="D19" s="293"/>
      <c r="E19" s="293"/>
      <c r="F19" s="293"/>
      <c r="G19" s="293"/>
      <c r="H19" s="293"/>
      <c r="I19" s="293"/>
      <c r="J19" s="293"/>
      <c r="K19" s="293"/>
      <c r="L19" s="293"/>
      <c r="M19" s="293"/>
      <c r="N19" s="293"/>
      <c r="O19" s="293"/>
      <c r="P19" s="294"/>
    </row>
    <row r="20" spans="1:18" ht="15.75" customHeight="1" x14ac:dyDescent="0.2">
      <c r="A20" s="113" t="s">
        <v>30</v>
      </c>
      <c r="B20" s="292" t="s">
        <v>295</v>
      </c>
      <c r="C20" s="293"/>
      <c r="D20" s="293"/>
      <c r="E20" s="293"/>
      <c r="F20" s="293"/>
      <c r="G20" s="293"/>
      <c r="H20" s="293"/>
      <c r="I20" s="293"/>
      <c r="J20" s="293"/>
      <c r="K20" s="293"/>
      <c r="L20" s="293"/>
      <c r="M20" s="293"/>
      <c r="N20" s="293"/>
      <c r="O20" s="293"/>
      <c r="P20" s="294"/>
    </row>
    <row r="21" spans="1:18" ht="15.75" customHeight="1" x14ac:dyDescent="0.2">
      <c r="A21" s="113" t="s">
        <v>17</v>
      </c>
      <c r="B21" s="292" t="s">
        <v>296</v>
      </c>
      <c r="C21" s="293"/>
      <c r="D21" s="293"/>
      <c r="E21" s="293"/>
      <c r="F21" s="293"/>
      <c r="G21" s="293"/>
      <c r="H21" s="293"/>
      <c r="I21" s="293"/>
      <c r="J21" s="293"/>
      <c r="K21" s="293"/>
      <c r="L21" s="293"/>
      <c r="M21" s="293"/>
      <c r="N21" s="293"/>
      <c r="O21" s="293"/>
      <c r="P21" s="294"/>
    </row>
    <row r="22" spans="1:18" ht="15.75" customHeight="1" x14ac:dyDescent="0.2">
      <c r="A22" s="113" t="s">
        <v>18</v>
      </c>
      <c r="B22" s="292" t="s">
        <v>297</v>
      </c>
      <c r="C22" s="293"/>
      <c r="D22" s="293"/>
      <c r="E22" s="293"/>
      <c r="F22" s="293"/>
      <c r="G22" s="293"/>
      <c r="H22" s="293"/>
      <c r="I22" s="293"/>
      <c r="J22" s="293"/>
      <c r="K22" s="293"/>
      <c r="L22" s="293"/>
      <c r="M22" s="293"/>
      <c r="N22" s="293"/>
      <c r="O22" s="293"/>
      <c r="P22" s="294"/>
    </row>
    <row r="23" spans="1:18" ht="15.75" customHeight="1" x14ac:dyDescent="0.2">
      <c r="A23" s="113" t="s">
        <v>19</v>
      </c>
      <c r="B23" s="306" t="s">
        <v>29</v>
      </c>
      <c r="C23" s="293"/>
      <c r="D23" s="293"/>
      <c r="E23" s="293"/>
      <c r="F23" s="293"/>
      <c r="G23" s="293"/>
      <c r="H23" s="293"/>
      <c r="I23" s="293"/>
      <c r="J23" s="293"/>
      <c r="K23" s="293"/>
      <c r="L23" s="293"/>
      <c r="M23" s="293"/>
      <c r="N23" s="293"/>
      <c r="O23" s="293"/>
      <c r="P23" s="294"/>
    </row>
    <row r="24" spans="1:18" ht="15.75" customHeight="1" x14ac:dyDescent="0.2">
      <c r="A24" s="113" t="s">
        <v>20</v>
      </c>
      <c r="B24" s="306" t="s">
        <v>29</v>
      </c>
      <c r="C24" s="293"/>
      <c r="D24" s="293"/>
      <c r="E24" s="293"/>
      <c r="F24" s="293"/>
      <c r="G24" s="293"/>
      <c r="H24" s="293"/>
      <c r="I24" s="293"/>
      <c r="J24" s="293"/>
      <c r="K24" s="293"/>
      <c r="L24" s="293"/>
      <c r="M24" s="293"/>
      <c r="N24" s="293"/>
      <c r="O24" s="293"/>
      <c r="P24" s="294"/>
    </row>
    <row r="25" spans="1:18" ht="15.75" customHeight="1" x14ac:dyDescent="0.2">
      <c r="A25" s="113" t="s">
        <v>21</v>
      </c>
      <c r="B25" s="292" t="s">
        <v>298</v>
      </c>
      <c r="C25" s="293"/>
      <c r="D25" s="293"/>
      <c r="E25" s="293"/>
      <c r="F25" s="293"/>
      <c r="G25" s="293"/>
      <c r="H25" s="293"/>
      <c r="I25" s="293"/>
      <c r="J25" s="293"/>
      <c r="K25" s="293"/>
      <c r="L25" s="293"/>
      <c r="M25" s="293"/>
      <c r="N25" s="293"/>
      <c r="O25" s="293"/>
      <c r="P25" s="294"/>
    </row>
    <row r="26" spans="1:18" ht="15.75" customHeight="1" x14ac:dyDescent="0.2">
      <c r="A26" s="113" t="s">
        <v>22</v>
      </c>
      <c r="B26" s="306" t="s">
        <v>29</v>
      </c>
      <c r="C26" s="293"/>
      <c r="D26" s="293"/>
      <c r="E26" s="293"/>
      <c r="F26" s="293"/>
      <c r="G26" s="293"/>
      <c r="H26" s="293"/>
      <c r="I26" s="293"/>
      <c r="J26" s="293"/>
      <c r="K26" s="293"/>
      <c r="L26" s="293"/>
      <c r="M26" s="293"/>
      <c r="N26" s="293"/>
      <c r="O26" s="293"/>
      <c r="P26" s="294"/>
      <c r="R26" s="36"/>
    </row>
    <row r="27" spans="1:18" ht="15.75" customHeight="1" x14ac:dyDescent="0.2">
      <c r="A27" s="116" t="s">
        <v>231</v>
      </c>
      <c r="B27" s="306" t="s">
        <v>29</v>
      </c>
      <c r="C27" s="293"/>
      <c r="D27" s="293"/>
      <c r="E27" s="293"/>
      <c r="F27" s="293"/>
      <c r="G27" s="293"/>
      <c r="H27" s="293"/>
      <c r="I27" s="293"/>
      <c r="J27" s="293"/>
      <c r="K27" s="293"/>
      <c r="L27" s="293"/>
      <c r="M27" s="293"/>
      <c r="N27" s="293"/>
      <c r="O27" s="293"/>
      <c r="P27" s="294"/>
    </row>
    <row r="28" spans="1:18" x14ac:dyDescent="0.2">
      <c r="A28" s="116" t="s">
        <v>133</v>
      </c>
      <c r="B28" s="292" t="s">
        <v>299</v>
      </c>
      <c r="C28" s="293"/>
      <c r="D28" s="293"/>
      <c r="E28" s="293"/>
      <c r="F28" s="293"/>
      <c r="G28" s="293"/>
      <c r="H28" s="293"/>
      <c r="I28" s="293"/>
      <c r="J28" s="293"/>
      <c r="K28" s="293"/>
      <c r="L28" s="293"/>
      <c r="M28" s="293"/>
      <c r="N28" s="293"/>
      <c r="O28" s="293"/>
      <c r="P28" s="294"/>
    </row>
    <row r="29" spans="1:18" x14ac:dyDescent="0.2">
      <c r="A29" s="117" t="s">
        <v>134</v>
      </c>
      <c r="B29" s="292" t="s">
        <v>300</v>
      </c>
      <c r="C29" s="293"/>
      <c r="D29" s="293"/>
      <c r="E29" s="293"/>
      <c r="F29" s="293"/>
      <c r="G29" s="293"/>
      <c r="H29" s="293"/>
      <c r="I29" s="293"/>
      <c r="J29" s="293"/>
      <c r="K29" s="293"/>
      <c r="L29" s="293"/>
      <c r="M29" s="293"/>
      <c r="N29" s="293"/>
      <c r="O29" s="293"/>
      <c r="P29" s="294"/>
    </row>
    <row r="30" spans="1:18" x14ac:dyDescent="0.2">
      <c r="A30" s="117" t="s">
        <v>135</v>
      </c>
      <c r="B30" s="292" t="s">
        <v>301</v>
      </c>
      <c r="C30" s="293"/>
      <c r="D30" s="293"/>
      <c r="E30" s="293"/>
      <c r="F30" s="293"/>
      <c r="G30" s="293"/>
      <c r="H30" s="293"/>
      <c r="I30" s="293"/>
      <c r="J30" s="293"/>
      <c r="K30" s="293"/>
      <c r="L30" s="293"/>
      <c r="M30" s="293"/>
      <c r="N30" s="293"/>
      <c r="O30" s="293"/>
      <c r="P30" s="294"/>
    </row>
    <row r="31" spans="1:18" ht="15" x14ac:dyDescent="0.25">
      <c r="A31" s="117" t="s">
        <v>232</v>
      </c>
      <c r="B31" s="292" t="s">
        <v>302</v>
      </c>
      <c r="C31" s="326"/>
      <c r="D31" s="326"/>
      <c r="E31" s="326"/>
      <c r="F31" s="326"/>
      <c r="G31" s="326"/>
      <c r="H31" s="326"/>
      <c r="I31" s="326"/>
      <c r="J31" s="326"/>
      <c r="K31" s="326"/>
      <c r="L31" s="326"/>
      <c r="M31" s="326"/>
      <c r="N31" s="326"/>
      <c r="O31" s="326"/>
      <c r="P31" s="327"/>
    </row>
    <row r="32" spans="1:18" x14ac:dyDescent="0.2">
      <c r="A32" s="116" t="s">
        <v>194</v>
      </c>
      <c r="B32" s="292" t="s">
        <v>303</v>
      </c>
      <c r="C32" s="293"/>
      <c r="D32" s="293"/>
      <c r="E32" s="293"/>
      <c r="F32" s="293"/>
      <c r="G32" s="293"/>
      <c r="H32" s="293"/>
      <c r="I32" s="293"/>
      <c r="J32" s="293"/>
      <c r="K32" s="293"/>
      <c r="L32" s="293"/>
      <c r="M32" s="293"/>
      <c r="N32" s="293"/>
      <c r="O32" s="293"/>
      <c r="P32" s="294"/>
    </row>
    <row r="33" spans="1:16" x14ac:dyDescent="0.2">
      <c r="A33" s="116" t="s">
        <v>163</v>
      </c>
      <c r="B33" s="292" t="s">
        <v>304</v>
      </c>
      <c r="C33" s="293"/>
      <c r="D33" s="293"/>
      <c r="E33" s="293"/>
      <c r="F33" s="293"/>
      <c r="G33" s="293"/>
      <c r="H33" s="293"/>
      <c r="I33" s="293"/>
      <c r="J33" s="293"/>
      <c r="K33" s="293"/>
      <c r="L33" s="293"/>
      <c r="M33" s="293"/>
      <c r="N33" s="293"/>
      <c r="O33" s="293"/>
      <c r="P33" s="294"/>
    </row>
    <row r="34" spans="1:16" x14ac:dyDescent="0.2">
      <c r="A34" s="116" t="s">
        <v>306</v>
      </c>
      <c r="B34" s="292" t="s">
        <v>307</v>
      </c>
      <c r="C34" s="293"/>
      <c r="D34" s="293"/>
      <c r="E34" s="293"/>
      <c r="F34" s="293"/>
      <c r="G34" s="293"/>
      <c r="H34" s="293"/>
      <c r="I34" s="293"/>
      <c r="J34" s="293"/>
      <c r="K34" s="293"/>
      <c r="L34" s="293"/>
      <c r="M34" s="293"/>
      <c r="N34" s="293"/>
      <c r="O34" s="293"/>
      <c r="P34" s="294"/>
    </row>
    <row r="35" spans="1:16" x14ac:dyDescent="0.2">
      <c r="A35" s="117" t="s">
        <v>165</v>
      </c>
      <c r="B35" s="292" t="s">
        <v>305</v>
      </c>
      <c r="C35" s="293"/>
      <c r="D35" s="293"/>
      <c r="E35" s="293"/>
      <c r="F35" s="293"/>
      <c r="G35" s="293"/>
      <c r="H35" s="293"/>
      <c r="I35" s="293"/>
      <c r="J35" s="293"/>
      <c r="K35" s="293"/>
      <c r="L35" s="293"/>
      <c r="M35" s="293"/>
      <c r="N35" s="293"/>
      <c r="O35" s="293"/>
      <c r="P35" s="294"/>
    </row>
    <row r="36" spans="1:16" x14ac:dyDescent="0.2">
      <c r="A36" s="117" t="s">
        <v>201</v>
      </c>
      <c r="B36" s="292" t="s">
        <v>234</v>
      </c>
      <c r="C36" s="293"/>
      <c r="D36" s="293"/>
      <c r="E36" s="293"/>
      <c r="F36" s="293"/>
      <c r="G36" s="293"/>
      <c r="H36" s="293"/>
      <c r="I36" s="293"/>
      <c r="J36" s="293"/>
      <c r="K36" s="293"/>
      <c r="L36" s="293"/>
      <c r="M36" s="293"/>
      <c r="N36" s="293"/>
      <c r="O36" s="293"/>
      <c r="P36" s="294"/>
    </row>
    <row r="37" spans="1:16" x14ac:dyDescent="0.2">
      <c r="A37" s="117" t="s">
        <v>200</v>
      </c>
      <c r="B37" s="292" t="s">
        <v>233</v>
      </c>
      <c r="C37" s="293"/>
      <c r="D37" s="293"/>
      <c r="E37" s="293"/>
      <c r="F37" s="293"/>
      <c r="G37" s="293"/>
      <c r="H37" s="293"/>
      <c r="I37" s="293"/>
      <c r="J37" s="293"/>
      <c r="K37" s="293"/>
      <c r="L37" s="293"/>
      <c r="M37" s="293"/>
      <c r="N37" s="293"/>
      <c r="O37" s="293"/>
      <c r="P37" s="294"/>
    </row>
    <row r="38" spans="1:16" ht="13.5" thickBot="1" x14ac:dyDescent="0.25">
      <c r="A38" s="118" t="s">
        <v>219</v>
      </c>
      <c r="B38" s="323" t="s">
        <v>235</v>
      </c>
      <c r="C38" s="324"/>
      <c r="D38" s="324"/>
      <c r="E38" s="324"/>
      <c r="F38" s="324"/>
      <c r="G38" s="324"/>
      <c r="H38" s="324"/>
      <c r="I38" s="324"/>
      <c r="J38" s="324"/>
      <c r="K38" s="324"/>
      <c r="L38" s="324"/>
      <c r="M38" s="324"/>
      <c r="N38" s="324"/>
      <c r="O38" s="324"/>
      <c r="P38" s="325"/>
    </row>
    <row r="39" spans="1:16" ht="13.5" thickTop="1" x14ac:dyDescent="0.2"/>
  </sheetData>
  <sheetProtection algorithmName="SHA-512" hashValue="5ZdCivb2MOf/vy+BY9ET2zRcspRsH5mUr6+jRwllQUhRVcnQaOd0Lmum7rf6M6y7u7pMM89w03RkwT77MivmIg==" saltValue="OL36zesaTIGL0Hh+Ci405g==" spinCount="100000" sheet="1" selectLockedCells="1"/>
  <mergeCells count="38">
    <mergeCell ref="B38:P38"/>
    <mergeCell ref="A11:P11"/>
    <mergeCell ref="B28:P28"/>
    <mergeCell ref="B29:P29"/>
    <mergeCell ref="B17:P17"/>
    <mergeCell ref="B18:P18"/>
    <mergeCell ref="B19:P19"/>
    <mergeCell ref="B20:P20"/>
    <mergeCell ref="B30:P30"/>
    <mergeCell ref="B31:P31"/>
    <mergeCell ref="B25:P25"/>
    <mergeCell ref="B26:P26"/>
    <mergeCell ref="B36:P36"/>
    <mergeCell ref="B37:P37"/>
    <mergeCell ref="B35:P35"/>
    <mergeCell ref="B15:P15"/>
    <mergeCell ref="B10:P10"/>
    <mergeCell ref="B23:P23"/>
    <mergeCell ref="B24:P24"/>
    <mergeCell ref="B32:P32"/>
    <mergeCell ref="B33:P33"/>
    <mergeCell ref="B22:P22"/>
    <mergeCell ref="B34:P34"/>
    <mergeCell ref="B16:P16"/>
    <mergeCell ref="A1:P1"/>
    <mergeCell ref="B2:P2"/>
    <mergeCell ref="B3:P3"/>
    <mergeCell ref="B27:P27"/>
    <mergeCell ref="B5:P5"/>
    <mergeCell ref="B6:P6"/>
    <mergeCell ref="B7:P7"/>
    <mergeCell ref="B13:P13"/>
    <mergeCell ref="B14:P14"/>
    <mergeCell ref="B21:P21"/>
    <mergeCell ref="A12:P12"/>
    <mergeCell ref="A4:P4"/>
    <mergeCell ref="B8:P8"/>
    <mergeCell ref="B9:P9"/>
  </mergeCells>
  <pageMargins left="0.70866141732283472" right="0.70866141732283472" top="0.74803149606299213" bottom="0.74803149606299213" header="0.31496062992125984" footer="0.31496062992125984"/>
  <pageSetup paperSize="9" scale="71" orientation="landscape" r:id="rId1"/>
  <headerFooter>
    <oddFooter>&amp;R&amp;D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I56"/>
  <sheetViews>
    <sheetView tabSelected="1" topLeftCell="A3" zoomScaleNormal="100" workbookViewId="0">
      <selection activeCell="C23" sqref="C23"/>
    </sheetView>
  </sheetViews>
  <sheetFormatPr defaultColWidth="9.140625" defaultRowHeight="12.75" customHeight="1" x14ac:dyDescent="0.2"/>
  <cols>
    <col min="1" max="1" width="39.140625" style="1" customWidth="1"/>
    <col min="2" max="2" width="0.85546875" style="1" customWidth="1"/>
    <col min="3" max="3" width="10.28515625" style="1" customWidth="1"/>
    <col min="4" max="4" width="9.28515625" style="1" customWidth="1"/>
    <col min="5" max="5" width="0.85546875" style="1" customWidth="1"/>
    <col min="6" max="6" width="10.28515625" style="1" customWidth="1"/>
    <col min="7" max="7" width="9.28515625" style="1" customWidth="1"/>
    <col min="8" max="8" width="0.85546875" style="1" customWidth="1"/>
    <col min="9" max="9" width="10.28515625" style="1" customWidth="1"/>
    <col min="10" max="10" width="9.28515625" style="1" customWidth="1"/>
    <col min="11" max="11" width="0.85546875" style="1" customWidth="1"/>
    <col min="12" max="12" width="10.28515625" style="1" customWidth="1"/>
    <col min="13" max="13" width="9.28515625" style="1" customWidth="1"/>
    <col min="14" max="14" width="0.85546875" style="1" customWidth="1"/>
    <col min="15" max="15" width="10.28515625" style="1" customWidth="1"/>
    <col min="16" max="16" width="67.140625" style="1" customWidth="1"/>
    <col min="17" max="17" width="1.7109375" style="1" customWidth="1"/>
    <col min="18" max="18" width="22.42578125" style="1" bestFit="1" customWidth="1"/>
    <col min="19" max="19" width="35.85546875" style="1" customWidth="1"/>
    <col min="20" max="20" width="9.85546875" style="1" customWidth="1"/>
    <col min="21" max="21" width="10.28515625" style="1" bestFit="1" customWidth="1"/>
    <col min="22" max="22" width="9.140625" style="1" customWidth="1"/>
    <col min="23" max="23" width="10.140625" style="1" customWidth="1"/>
    <col min="24" max="24" width="8.42578125" style="1" customWidth="1"/>
    <col min="25" max="25" width="9.140625" style="1" customWidth="1"/>
    <col min="26" max="26" width="9.140625" style="1"/>
    <col min="27" max="27" width="7.7109375" style="1" bestFit="1" customWidth="1"/>
    <col min="28" max="28" width="14.42578125" style="1" customWidth="1"/>
    <col min="29" max="29" width="9.7109375" style="1" bestFit="1" customWidth="1"/>
    <col min="30" max="30" width="11" style="1" customWidth="1"/>
    <col min="31" max="31" width="8" style="1" customWidth="1"/>
    <col min="32" max="16384" width="9.140625" style="1"/>
  </cols>
  <sheetData>
    <row r="1" spans="1:31" ht="12" customHeight="1" x14ac:dyDescent="0.2"/>
    <row r="2" spans="1:31" ht="12" customHeight="1" x14ac:dyDescent="0.2"/>
    <row r="3" spans="1:31" ht="12" customHeight="1" x14ac:dyDescent="0.2"/>
    <row r="4" spans="1:31" ht="12" customHeight="1" x14ac:dyDescent="0.2"/>
    <row r="5" spans="1:31" ht="12" customHeight="1" x14ac:dyDescent="0.2"/>
    <row r="6" spans="1:31" ht="12" customHeight="1" x14ac:dyDescent="0.2"/>
    <row r="7" spans="1:31" ht="12" customHeight="1" x14ac:dyDescent="0.2"/>
    <row r="8" spans="1:31" ht="12" customHeight="1" x14ac:dyDescent="0.2"/>
    <row r="9" spans="1:31" ht="12" customHeight="1" x14ac:dyDescent="0.2">
      <c r="P9" s="36"/>
    </row>
    <row r="10" spans="1:31" ht="12.75" customHeight="1" thickBot="1" x14ac:dyDescent="0.25"/>
    <row r="11" spans="1:31" ht="12.75" customHeight="1" x14ac:dyDescent="0.2">
      <c r="A11" s="171" t="s">
        <v>0</v>
      </c>
      <c r="C11" s="328"/>
      <c r="D11" s="329"/>
      <c r="E11" s="329"/>
      <c r="F11" s="329"/>
      <c r="G11" s="329"/>
      <c r="H11" s="329"/>
      <c r="I11" s="329"/>
      <c r="J11" s="329"/>
      <c r="K11" s="329"/>
      <c r="L11" s="329"/>
      <c r="M11" s="329"/>
      <c r="N11" s="329"/>
      <c r="O11" s="330"/>
      <c r="Q11" s="172"/>
      <c r="T11" s="173"/>
      <c r="U11" s="173"/>
      <c r="V11" s="173"/>
      <c r="W11" s="174"/>
      <c r="X11" s="175"/>
      <c r="Y11" s="175"/>
      <c r="Z11" s="176"/>
      <c r="AA11" s="177"/>
      <c r="AB11" s="174"/>
      <c r="AC11" s="175"/>
      <c r="AD11" s="175"/>
      <c r="AE11" s="2"/>
    </row>
    <row r="12" spans="1:31" ht="12.75" customHeight="1" x14ac:dyDescent="0.25">
      <c r="A12" s="178" t="s">
        <v>1</v>
      </c>
      <c r="C12" s="334"/>
      <c r="D12" s="335"/>
      <c r="E12" s="335"/>
      <c r="F12" s="335"/>
      <c r="G12" s="335"/>
      <c r="H12" s="335"/>
      <c r="I12" s="335"/>
      <c r="J12" s="335"/>
      <c r="K12" s="335"/>
      <c r="L12" s="335"/>
      <c r="M12" s="336"/>
      <c r="N12" s="336"/>
      <c r="O12" s="337"/>
    </row>
    <row r="13" spans="1:31" ht="12.75" customHeight="1" x14ac:dyDescent="0.25">
      <c r="A13" s="178" t="s">
        <v>2</v>
      </c>
      <c r="C13" s="334"/>
      <c r="D13" s="335"/>
      <c r="E13" s="335"/>
      <c r="F13" s="335"/>
      <c r="G13" s="335"/>
      <c r="H13" s="335"/>
      <c r="I13" s="335"/>
      <c r="J13" s="335"/>
      <c r="K13" s="335"/>
      <c r="L13" s="335"/>
      <c r="M13" s="336"/>
      <c r="N13" s="336"/>
      <c r="O13" s="337"/>
    </row>
    <row r="14" spans="1:31" ht="12.75" customHeight="1" x14ac:dyDescent="0.25">
      <c r="A14" s="178" t="s">
        <v>3</v>
      </c>
      <c r="C14" s="334" t="s">
        <v>37</v>
      </c>
      <c r="D14" s="336"/>
      <c r="E14" s="336"/>
      <c r="F14" s="336"/>
      <c r="G14" s="336"/>
      <c r="H14" s="336"/>
      <c r="I14" s="336"/>
      <c r="J14" s="336"/>
      <c r="K14" s="336"/>
      <c r="L14" s="336"/>
      <c r="M14" s="336"/>
      <c r="N14" s="336"/>
      <c r="O14" s="337"/>
    </row>
    <row r="15" spans="1:31" ht="12.75" customHeight="1" x14ac:dyDescent="0.25">
      <c r="A15" s="178" t="s">
        <v>5</v>
      </c>
      <c r="C15" s="338" t="s">
        <v>248</v>
      </c>
      <c r="D15" s="336"/>
      <c r="E15" s="336"/>
      <c r="F15" s="336"/>
      <c r="G15" s="336"/>
      <c r="H15" s="336"/>
      <c r="I15" s="336"/>
      <c r="J15" s="336"/>
      <c r="K15" s="336"/>
      <c r="L15" s="336"/>
      <c r="M15" s="336"/>
      <c r="N15" s="336"/>
      <c r="O15" s="337"/>
    </row>
    <row r="16" spans="1:31" ht="15" customHeight="1" thickBot="1" x14ac:dyDescent="0.3">
      <c r="A16" s="179" t="s">
        <v>6</v>
      </c>
      <c r="C16" s="331">
        <v>2022</v>
      </c>
      <c r="D16" s="332"/>
      <c r="E16" s="332"/>
      <c r="F16" s="332"/>
      <c r="G16" s="332"/>
      <c r="H16" s="332"/>
      <c r="I16" s="332"/>
      <c r="J16" s="332"/>
      <c r="K16" s="332"/>
      <c r="L16" s="332"/>
      <c r="M16" s="332"/>
      <c r="N16" s="332"/>
      <c r="O16" s="333"/>
      <c r="P16" s="36"/>
    </row>
    <row r="17" spans="1:139" ht="12.75" customHeight="1" thickBot="1" x14ac:dyDescent="0.25">
      <c r="A17" s="180"/>
      <c r="C17" s="181"/>
      <c r="D17" s="36"/>
      <c r="E17" s="36"/>
      <c r="F17" s="36"/>
      <c r="G17" s="36"/>
      <c r="H17" s="36"/>
      <c r="I17" s="36"/>
      <c r="J17" s="36"/>
      <c r="K17" s="36"/>
      <c r="L17" s="36"/>
      <c r="P17" s="36"/>
    </row>
    <row r="18" spans="1:139" s="190" customFormat="1" ht="45" customHeight="1" thickBot="1" x14ac:dyDescent="0.3">
      <c r="A18" s="182" t="s">
        <v>253</v>
      </c>
      <c r="B18" s="183"/>
      <c r="C18" s="184" t="s">
        <v>172</v>
      </c>
      <c r="D18" s="185" t="s">
        <v>7</v>
      </c>
      <c r="E18" s="183"/>
      <c r="F18" s="186" t="str">
        <f>IF(C16=2020,"Realisatie 2021","Prognose 2021")</f>
        <v>Prognose 2021</v>
      </c>
      <c r="G18" s="187" t="s">
        <v>7</v>
      </c>
      <c r="H18" s="183"/>
      <c r="I18" s="184" t="s">
        <v>239</v>
      </c>
      <c r="J18" s="188" t="s">
        <v>7</v>
      </c>
      <c r="K18" s="183"/>
      <c r="L18" s="184" t="s">
        <v>238</v>
      </c>
      <c r="M18" s="188" t="s">
        <v>7</v>
      </c>
      <c r="N18" s="183"/>
      <c r="O18" s="189" t="s">
        <v>8</v>
      </c>
      <c r="P18" s="183"/>
      <c r="Q18" s="2"/>
      <c r="R18" s="1"/>
      <c r="S18" s="183"/>
      <c r="T18" s="183"/>
      <c r="U18" s="2"/>
      <c r="V18" s="2"/>
      <c r="W18" s="2"/>
      <c r="X18" s="1"/>
      <c r="Y18" s="1"/>
      <c r="Z18" s="1"/>
      <c r="AA18" s="1"/>
      <c r="AB18" s="1"/>
      <c r="AC18" s="1"/>
      <c r="AD18" s="1"/>
      <c r="AE18" s="1"/>
      <c r="AF18" s="1"/>
      <c r="AG18" s="1"/>
      <c r="AH18" s="1"/>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row>
    <row r="19" spans="1:139" s="199" customFormat="1" ht="12.75" customHeight="1" x14ac:dyDescent="0.2">
      <c r="A19" s="191" t="s">
        <v>9</v>
      </c>
      <c r="B19" s="192"/>
      <c r="C19" s="3"/>
      <c r="D19" s="193">
        <v>1</v>
      </c>
      <c r="E19" s="192"/>
      <c r="F19" s="165"/>
      <c r="G19" s="194">
        <v>1</v>
      </c>
      <c r="H19" s="192"/>
      <c r="I19" s="195">
        <f>+'Omzet per maand 2019-2023'!E15/1.21</f>
        <v>0</v>
      </c>
      <c r="J19" s="194">
        <v>1</v>
      </c>
      <c r="K19" s="192"/>
      <c r="L19" s="195">
        <f>+'Omzet per maand 2019-2023'!F15/1.21</f>
        <v>0</v>
      </c>
      <c r="M19" s="194">
        <v>1</v>
      </c>
      <c r="N19" s="192"/>
      <c r="O19" s="196">
        <v>1</v>
      </c>
      <c r="P19" s="197"/>
      <c r="Q19" s="1"/>
      <c r="R19" s="1"/>
      <c r="S19" s="198"/>
      <c r="T19" s="192"/>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row>
    <row r="20" spans="1:139" s="199" customFormat="1" ht="12.75" customHeight="1" x14ac:dyDescent="0.2">
      <c r="A20" s="191" t="s">
        <v>10</v>
      </c>
      <c r="B20" s="192"/>
      <c r="C20" s="4"/>
      <c r="D20" s="200" t="e">
        <f>C20/$C$19</f>
        <v>#DIV/0!</v>
      </c>
      <c r="E20" s="192"/>
      <c r="F20" s="164"/>
      <c r="G20" s="201" t="e">
        <f>F20/$F$19</f>
        <v>#DIV/0!</v>
      </c>
      <c r="H20" s="192"/>
      <c r="I20" s="202">
        <f>+'Inkoop per maand 2019-2023'!E15</f>
        <v>0</v>
      </c>
      <c r="J20" s="201" t="e">
        <f>I20/$I$19</f>
        <v>#DIV/0!</v>
      </c>
      <c r="K20" s="192"/>
      <c r="L20" s="202">
        <f>+'Inkoop per maand 2019-2023'!F15</f>
        <v>0</v>
      </c>
      <c r="M20" s="201" t="e">
        <f>L20/$L$19</f>
        <v>#DIV/0!</v>
      </c>
      <c r="N20" s="192"/>
      <c r="O20" s="203" t="str">
        <f>HLOOKUP(C14,Kengetallen!B1:O21,3,FALSE)</f>
        <v>61-64%</v>
      </c>
      <c r="P20" s="192"/>
      <c r="Q20" s="1"/>
      <c r="R20" s="1"/>
      <c r="S20" s="198"/>
      <c r="T20" s="192"/>
      <c r="U20" s="1"/>
      <c r="V20" s="1"/>
      <c r="W20" s="204"/>
      <c r="X20" s="204"/>
      <c r="Y20" s="204"/>
      <c r="Z20" s="204"/>
      <c r="AA20" s="204"/>
      <c r="AB20" s="204"/>
      <c r="AC20" s="204"/>
      <c r="AD20" s="204"/>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row>
    <row r="21" spans="1:139" s="211" customFormat="1" ht="12.75" customHeight="1" x14ac:dyDescent="0.2">
      <c r="A21" s="205" t="s">
        <v>11</v>
      </c>
      <c r="B21" s="206"/>
      <c r="C21" s="207">
        <f>+C19-C20</f>
        <v>0</v>
      </c>
      <c r="D21" s="208" t="e">
        <f>C21/$C$19</f>
        <v>#DIV/0!</v>
      </c>
      <c r="E21" s="206"/>
      <c r="F21" s="207">
        <f>+F19-F20</f>
        <v>0</v>
      </c>
      <c r="G21" s="209" t="e">
        <f>+F21/F19</f>
        <v>#DIV/0!</v>
      </c>
      <c r="H21" s="206"/>
      <c r="I21" s="207">
        <f>+I19-I20</f>
        <v>0</v>
      </c>
      <c r="J21" s="209" t="e">
        <f>I21/$I$19</f>
        <v>#DIV/0!</v>
      </c>
      <c r="K21" s="206"/>
      <c r="L21" s="207">
        <f>+L19-L20</f>
        <v>0</v>
      </c>
      <c r="M21" s="209" t="e">
        <f>L21/$L$19</f>
        <v>#DIV/0!</v>
      </c>
      <c r="N21" s="206"/>
      <c r="O21" s="210" t="str">
        <f>HLOOKUP(C14,Kengetallen!B1:O21,4,FALSE)</f>
        <v>36-39%</v>
      </c>
      <c r="P21" s="206"/>
      <c r="Q21" s="1"/>
      <c r="R21" s="1"/>
      <c r="S21" s="198"/>
      <c r="T21" s="206"/>
      <c r="U21" s="1"/>
      <c r="V21" s="2"/>
      <c r="W21" s="204"/>
      <c r="X21" s="204"/>
      <c r="Y21" s="204"/>
      <c r="Z21" s="204"/>
      <c r="AA21" s="204"/>
      <c r="AB21" s="204"/>
      <c r="AC21" s="204"/>
      <c r="AD21" s="204"/>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row>
    <row r="22" spans="1:139" ht="12.75" customHeight="1" x14ac:dyDescent="0.2">
      <c r="A22" s="212"/>
      <c r="B22" s="192"/>
      <c r="C22" s="213"/>
      <c r="D22" s="214"/>
      <c r="E22" s="192"/>
      <c r="F22" s="215"/>
      <c r="G22" s="216"/>
      <c r="H22" s="192"/>
      <c r="I22" s="215"/>
      <c r="J22" s="216"/>
      <c r="K22" s="192"/>
      <c r="L22" s="215"/>
      <c r="M22" s="216"/>
      <c r="N22" s="192"/>
      <c r="O22" s="217"/>
      <c r="P22" s="192"/>
      <c r="S22" s="192"/>
      <c r="T22" s="192"/>
    </row>
    <row r="23" spans="1:139" ht="12.75" customHeight="1" x14ac:dyDescent="0.2">
      <c r="A23" s="218" t="s">
        <v>12</v>
      </c>
      <c r="B23" s="192"/>
      <c r="C23" s="4"/>
      <c r="D23" s="200" t="e">
        <f t="shared" ref="D23:D30" si="0">C23/$C$19</f>
        <v>#DIV/0!</v>
      </c>
      <c r="E23" s="192"/>
      <c r="F23" s="164"/>
      <c r="G23" s="201" t="e">
        <f t="shared" ref="G23:G30" si="1">F23/$F$19</f>
        <v>#DIV/0!</v>
      </c>
      <c r="H23" s="192"/>
      <c r="I23" s="164"/>
      <c r="J23" s="201" t="e">
        <f t="shared" ref="J23:J30" si="2">I23/$I$19</f>
        <v>#DIV/0!</v>
      </c>
      <c r="K23" s="192"/>
      <c r="L23" s="4"/>
      <c r="M23" s="201" t="e">
        <f t="shared" ref="M23:M30" si="3">L23/$L$19</f>
        <v>#DIV/0!</v>
      </c>
      <c r="N23" s="192"/>
      <c r="O23" s="203" t="str">
        <f>HLOOKUP(C14,Kengetallen!B1:O21,6,FALSE)</f>
        <v>12-14%</v>
      </c>
      <c r="P23" s="192"/>
      <c r="S23" s="198"/>
      <c r="T23" s="192"/>
      <c r="W23" s="204"/>
      <c r="X23" s="204"/>
      <c r="Y23" s="204"/>
      <c r="Z23" s="204"/>
      <c r="AA23" s="204"/>
      <c r="AB23" s="204"/>
      <c r="AC23" s="204"/>
      <c r="AD23" s="204"/>
    </row>
    <row r="24" spans="1:139" ht="12.75" customHeight="1" x14ac:dyDescent="0.2">
      <c r="A24" s="191" t="s">
        <v>13</v>
      </c>
      <c r="B24" s="192"/>
      <c r="C24" s="4"/>
      <c r="D24" s="200" t="e">
        <f t="shared" si="0"/>
        <v>#DIV/0!</v>
      </c>
      <c r="E24" s="192"/>
      <c r="F24" s="164"/>
      <c r="G24" s="201" t="e">
        <f t="shared" si="1"/>
        <v>#DIV/0!</v>
      </c>
      <c r="H24" s="192"/>
      <c r="I24" s="164"/>
      <c r="J24" s="201" t="e">
        <f t="shared" si="2"/>
        <v>#DIV/0!</v>
      </c>
      <c r="K24" s="192"/>
      <c r="L24" s="4"/>
      <c r="M24" s="201" t="e">
        <f t="shared" si="3"/>
        <v>#DIV/0!</v>
      </c>
      <c r="N24" s="192"/>
      <c r="O24" s="203">
        <f>HLOOKUP(C14,Kengetallen!B1:O21,8,FALSE)</f>
        <v>0</v>
      </c>
      <c r="P24" s="192"/>
      <c r="S24" s="198"/>
      <c r="T24" s="192"/>
      <c r="W24" s="204"/>
      <c r="X24" s="204"/>
      <c r="Y24" s="204"/>
      <c r="Z24" s="204"/>
      <c r="AA24" s="204"/>
      <c r="AB24" s="204"/>
      <c r="AC24" s="204"/>
      <c r="AD24" s="204"/>
    </row>
    <row r="25" spans="1:139" ht="12.75" customHeight="1" x14ac:dyDescent="0.2">
      <c r="A25" s="191" t="s">
        <v>14</v>
      </c>
      <c r="B25" s="192"/>
      <c r="C25" s="4"/>
      <c r="D25" s="200" t="e">
        <f t="shared" si="0"/>
        <v>#DIV/0!</v>
      </c>
      <c r="E25" s="192"/>
      <c r="F25" s="164"/>
      <c r="G25" s="201" t="e">
        <f t="shared" si="1"/>
        <v>#DIV/0!</v>
      </c>
      <c r="H25" s="192"/>
      <c r="I25" s="164"/>
      <c r="J25" s="201" t="e">
        <f t="shared" si="2"/>
        <v>#DIV/0!</v>
      </c>
      <c r="K25" s="192"/>
      <c r="L25" s="4"/>
      <c r="M25" s="201" t="e">
        <f t="shared" si="3"/>
        <v>#DIV/0!</v>
      </c>
      <c r="N25" s="192"/>
      <c r="O25" s="203" t="str">
        <f>HLOOKUP(C14,Kengetallen!B1:O21,9,FALSE)</f>
        <v>7-9%</v>
      </c>
      <c r="P25" s="192"/>
      <c r="S25" s="219"/>
      <c r="T25" s="192"/>
      <c r="W25" s="204"/>
      <c r="X25" s="204"/>
      <c r="Y25" s="204"/>
      <c r="Z25" s="204"/>
      <c r="AA25" s="204"/>
      <c r="AB25" s="204"/>
      <c r="AC25" s="204"/>
      <c r="AD25" s="204"/>
    </row>
    <row r="26" spans="1:139" ht="12.75" customHeight="1" x14ac:dyDescent="0.2">
      <c r="A26" s="191" t="s">
        <v>15</v>
      </c>
      <c r="B26" s="192"/>
      <c r="C26" s="4"/>
      <c r="D26" s="200" t="e">
        <f t="shared" si="0"/>
        <v>#DIV/0!</v>
      </c>
      <c r="E26" s="192"/>
      <c r="F26" s="164"/>
      <c r="G26" s="201" t="e">
        <f t="shared" si="1"/>
        <v>#DIV/0!</v>
      </c>
      <c r="H26" s="192"/>
      <c r="I26" s="164"/>
      <c r="J26" s="201" t="e">
        <f t="shared" si="2"/>
        <v>#DIV/0!</v>
      </c>
      <c r="K26" s="192"/>
      <c r="L26" s="4"/>
      <c r="M26" s="201" t="e">
        <f t="shared" si="3"/>
        <v>#DIV/0!</v>
      </c>
      <c r="N26" s="192"/>
      <c r="O26" s="203" t="str">
        <f>HLOOKUP(C14,Kengetallen!B1:O21,10,FALSE)</f>
        <v>3-5%</v>
      </c>
      <c r="P26" s="192"/>
      <c r="S26" s="198"/>
      <c r="T26" s="192"/>
      <c r="W26" s="204"/>
      <c r="X26" s="204"/>
      <c r="Y26" s="204"/>
      <c r="Z26" s="204"/>
      <c r="AA26" s="204"/>
      <c r="AB26" s="204"/>
      <c r="AC26" s="204"/>
      <c r="AD26" s="204"/>
    </row>
    <row r="27" spans="1:139" ht="14.1" customHeight="1" x14ac:dyDescent="0.2">
      <c r="A27" s="191" t="s">
        <v>16</v>
      </c>
      <c r="B27" s="192"/>
      <c r="C27" s="4"/>
      <c r="D27" s="200" t="e">
        <f t="shared" si="0"/>
        <v>#DIV/0!</v>
      </c>
      <c r="E27" s="192"/>
      <c r="F27" s="164"/>
      <c r="G27" s="201" t="e">
        <f t="shared" si="1"/>
        <v>#DIV/0!</v>
      </c>
      <c r="H27" s="192"/>
      <c r="I27" s="164"/>
      <c r="J27" s="201" t="e">
        <f t="shared" si="2"/>
        <v>#DIV/0!</v>
      </c>
      <c r="K27" s="192"/>
      <c r="L27" s="4"/>
      <c r="M27" s="201" t="e">
        <f t="shared" si="3"/>
        <v>#DIV/0!</v>
      </c>
      <c r="N27" s="192"/>
      <c r="O27" s="203" t="str">
        <f>HLOOKUP(C14,Kengetallen!B1:O21,11,FALSE)</f>
        <v>2-3%</v>
      </c>
      <c r="P27" s="192"/>
      <c r="S27" s="219"/>
      <c r="T27" s="192"/>
      <c r="W27" s="204"/>
      <c r="X27" s="204"/>
      <c r="Y27" s="204"/>
      <c r="Z27" s="204"/>
      <c r="AA27" s="204"/>
      <c r="AB27" s="204"/>
      <c r="AC27" s="204"/>
      <c r="AD27" s="204"/>
    </row>
    <row r="28" spans="1:139" ht="14.1" customHeight="1" x14ac:dyDescent="0.2">
      <c r="A28" s="191" t="s">
        <v>17</v>
      </c>
      <c r="B28" s="192"/>
      <c r="C28" s="4"/>
      <c r="D28" s="200" t="e">
        <f t="shared" si="0"/>
        <v>#DIV/0!</v>
      </c>
      <c r="E28" s="192"/>
      <c r="F28" s="164"/>
      <c r="G28" s="201" t="e">
        <f t="shared" si="1"/>
        <v>#DIV/0!</v>
      </c>
      <c r="H28" s="192"/>
      <c r="I28" s="164"/>
      <c r="J28" s="201" t="e">
        <f t="shared" si="2"/>
        <v>#DIV/0!</v>
      </c>
      <c r="K28" s="192"/>
      <c r="L28" s="4"/>
      <c r="M28" s="201" t="e">
        <f t="shared" si="3"/>
        <v>#DIV/0!</v>
      </c>
      <c r="N28" s="192"/>
      <c r="O28" s="203" t="str">
        <f>HLOOKUP(C14,Kengetallen!B1:O21,12,FALSE)</f>
        <v>0,5-1%</v>
      </c>
      <c r="P28" s="192"/>
      <c r="S28" s="198"/>
      <c r="T28" s="192"/>
      <c r="W28" s="204"/>
      <c r="X28" s="204"/>
      <c r="Y28" s="204"/>
      <c r="Z28" s="204"/>
      <c r="AA28" s="204"/>
      <c r="AB28" s="204"/>
      <c r="AC28" s="204"/>
      <c r="AD28" s="204"/>
    </row>
    <row r="29" spans="1:139" ht="12.75" customHeight="1" x14ac:dyDescent="0.2">
      <c r="A29" s="191" t="s">
        <v>18</v>
      </c>
      <c r="B29" s="192"/>
      <c r="C29" s="4"/>
      <c r="D29" s="200" t="e">
        <f t="shared" si="0"/>
        <v>#DIV/0!</v>
      </c>
      <c r="E29" s="192"/>
      <c r="F29" s="164"/>
      <c r="G29" s="201" t="e">
        <f t="shared" si="1"/>
        <v>#DIV/0!</v>
      </c>
      <c r="H29" s="192"/>
      <c r="I29" s="164"/>
      <c r="J29" s="201" t="e">
        <f t="shared" si="2"/>
        <v>#DIV/0!</v>
      </c>
      <c r="K29" s="192"/>
      <c r="L29" s="4"/>
      <c r="M29" s="201" t="e">
        <f t="shared" si="3"/>
        <v>#DIV/0!</v>
      </c>
      <c r="N29" s="192"/>
      <c r="O29" s="203" t="str">
        <f>HLOOKUP(C14,Kengetallen!B1:O21,13,FALSE)</f>
        <v>2,5-3,5%</v>
      </c>
      <c r="P29" s="192"/>
      <c r="S29" s="219"/>
      <c r="T29" s="192"/>
      <c r="W29" s="204"/>
      <c r="X29" s="204"/>
      <c r="Y29" s="204"/>
      <c r="Z29" s="204"/>
      <c r="AA29" s="204"/>
      <c r="AB29" s="204"/>
      <c r="AC29" s="204"/>
      <c r="AD29" s="204"/>
    </row>
    <row r="30" spans="1:139" ht="12.75" customHeight="1" x14ac:dyDescent="0.2">
      <c r="A30" s="220" t="s">
        <v>220</v>
      </c>
      <c r="B30" s="192"/>
      <c r="C30" s="202">
        <f>+C40</f>
        <v>0</v>
      </c>
      <c r="D30" s="200" t="e">
        <f t="shared" si="0"/>
        <v>#DIV/0!</v>
      </c>
      <c r="E30" s="192"/>
      <c r="F30" s="202">
        <f>+F40</f>
        <v>0</v>
      </c>
      <c r="G30" s="201" t="e">
        <f t="shared" si="1"/>
        <v>#DIV/0!</v>
      </c>
      <c r="H30" s="192"/>
      <c r="I30" s="202">
        <f>+I40</f>
        <v>0</v>
      </c>
      <c r="J30" s="201" t="e">
        <f t="shared" si="2"/>
        <v>#DIV/0!</v>
      </c>
      <c r="K30" s="192"/>
      <c r="L30" s="202">
        <f>+L40</f>
        <v>0</v>
      </c>
      <c r="M30" s="201" t="e">
        <f t="shared" si="3"/>
        <v>#DIV/0!</v>
      </c>
      <c r="N30" s="192"/>
      <c r="O30" s="203"/>
      <c r="P30" s="192"/>
      <c r="S30" s="198"/>
      <c r="T30" s="192"/>
      <c r="W30" s="204"/>
      <c r="X30" s="204"/>
      <c r="Y30" s="204"/>
      <c r="Z30" s="204"/>
      <c r="AA30" s="204"/>
      <c r="AB30" s="204"/>
      <c r="AC30" s="204"/>
      <c r="AD30" s="204"/>
    </row>
    <row r="31" spans="1:139" ht="12.75" customHeight="1" x14ac:dyDescent="0.2">
      <c r="A31" s="221"/>
      <c r="B31" s="192"/>
      <c r="C31" s="213"/>
      <c r="D31" s="214"/>
      <c r="E31" s="192"/>
      <c r="F31" s="213"/>
      <c r="G31" s="216"/>
      <c r="H31" s="192"/>
      <c r="I31" s="213"/>
      <c r="J31" s="216"/>
      <c r="K31" s="192"/>
      <c r="L31" s="213"/>
      <c r="M31" s="216"/>
      <c r="N31" s="192"/>
      <c r="O31" s="217"/>
      <c r="P31" s="192"/>
      <c r="S31" s="219"/>
      <c r="T31" s="192"/>
    </row>
    <row r="32" spans="1:139" s="211" customFormat="1" ht="12.75" customHeight="1" x14ac:dyDescent="0.2">
      <c r="A32" s="222" t="s">
        <v>19</v>
      </c>
      <c r="B32" s="206"/>
      <c r="C32" s="207">
        <f>SUM(C23:C31)-IF(C15="1-manszaak/vennootschap onder firma",C24,0)</f>
        <v>0</v>
      </c>
      <c r="D32" s="208" t="e">
        <f>C32/$C$19</f>
        <v>#DIV/0!</v>
      </c>
      <c r="E32" s="206"/>
      <c r="F32" s="207">
        <f>SUM(F23:F31)-IF(C15="1-manszaak/vennootschap onder firma",F24,0)</f>
        <v>0</v>
      </c>
      <c r="G32" s="209" t="e">
        <f>F32/$F$19</f>
        <v>#DIV/0!</v>
      </c>
      <c r="H32" s="206"/>
      <c r="I32" s="207">
        <f>SUM(I23:I31)-IF(C15="1-manszaak/vennootschap onder firma",I24,0)</f>
        <v>0</v>
      </c>
      <c r="J32" s="209" t="e">
        <f>I32/$I$19</f>
        <v>#DIV/0!</v>
      </c>
      <c r="K32" s="206"/>
      <c r="L32" s="207">
        <f>SUM(L23:L31)-IF(F15="1-manszaak/vennootschap onder firma",L24,0)</f>
        <v>0</v>
      </c>
      <c r="M32" s="209" t="e">
        <f>L32/$L$19</f>
        <v>#DIV/0!</v>
      </c>
      <c r="N32" s="206"/>
      <c r="O32" s="210" t="str">
        <f>HLOOKUP(C14,Kengetallen!B1:O21,15,FALSE)</f>
        <v>27,0-35,5%</v>
      </c>
      <c r="P32" s="206"/>
      <c r="Q32" s="1"/>
      <c r="R32" s="1"/>
      <c r="S32" s="223"/>
      <c r="T32" s="206"/>
      <c r="U32" s="1"/>
      <c r="V32" s="1"/>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row>
    <row r="33" spans="1:139" ht="12.75" customHeight="1" x14ac:dyDescent="0.2">
      <c r="A33" s="221"/>
      <c r="B33" s="192"/>
      <c r="C33" s="213"/>
      <c r="D33" s="214"/>
      <c r="E33" s="192"/>
      <c r="F33" s="213"/>
      <c r="G33" s="216"/>
      <c r="H33" s="192"/>
      <c r="I33" s="213"/>
      <c r="J33" s="216"/>
      <c r="K33" s="192"/>
      <c r="L33" s="213"/>
      <c r="M33" s="216"/>
      <c r="N33" s="192"/>
      <c r="O33" s="217"/>
      <c r="P33" s="192"/>
      <c r="S33" s="219"/>
      <c r="T33" s="192"/>
    </row>
    <row r="34" spans="1:139" s="211" customFormat="1" ht="12.75" customHeight="1" x14ac:dyDescent="0.2">
      <c r="A34" s="222" t="s">
        <v>20</v>
      </c>
      <c r="B34" s="206"/>
      <c r="C34" s="207">
        <f>C21-C32</f>
        <v>0</v>
      </c>
      <c r="D34" s="208" t="e">
        <f>C34/$C$19</f>
        <v>#DIV/0!</v>
      </c>
      <c r="E34" s="206"/>
      <c r="F34" s="207">
        <f>F21-F32</f>
        <v>0</v>
      </c>
      <c r="G34" s="209" t="e">
        <f>F34/$F$19</f>
        <v>#DIV/0!</v>
      </c>
      <c r="H34" s="206"/>
      <c r="I34" s="207">
        <f>I21-I32</f>
        <v>0</v>
      </c>
      <c r="J34" s="209" t="e">
        <f>I34/$I$19</f>
        <v>#DIV/0!</v>
      </c>
      <c r="K34" s="206"/>
      <c r="L34" s="207">
        <f>L21-L32</f>
        <v>0</v>
      </c>
      <c r="M34" s="209" t="e">
        <f>L34/$L$19</f>
        <v>#DIV/0!</v>
      </c>
      <c r="N34" s="206"/>
      <c r="O34" s="210" t="str">
        <f>HLOOKUP(C14,Kengetallen!B1:O21,17,FALSE)</f>
        <v>3,5-9,0%</v>
      </c>
      <c r="P34" s="206"/>
      <c r="Q34" s="1"/>
      <c r="R34" s="1"/>
      <c r="S34" s="223"/>
      <c r="T34" s="206"/>
      <c r="U34" s="1"/>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row>
    <row r="35" spans="1:139" ht="12.75" customHeight="1" x14ac:dyDescent="0.2">
      <c r="A35" s="221"/>
      <c r="B35" s="192"/>
      <c r="C35" s="213"/>
      <c r="D35" s="214"/>
      <c r="E35" s="192"/>
      <c r="F35" s="213"/>
      <c r="G35" s="216"/>
      <c r="H35" s="192"/>
      <c r="I35" s="213"/>
      <c r="J35" s="216"/>
      <c r="K35" s="192"/>
      <c r="L35" s="213"/>
      <c r="M35" s="216"/>
      <c r="N35" s="192"/>
      <c r="O35" s="217"/>
      <c r="P35" s="192"/>
      <c r="S35" s="219"/>
      <c r="T35" s="192"/>
    </row>
    <row r="36" spans="1:139" ht="12.75" customHeight="1" x14ac:dyDescent="0.2">
      <c r="A36" s="191" t="s">
        <v>21</v>
      </c>
      <c r="B36" s="192"/>
      <c r="C36" s="4"/>
      <c r="D36" s="200" t="e">
        <f>C36/$C$19</f>
        <v>#DIV/0!</v>
      </c>
      <c r="E36" s="192"/>
      <c r="F36" s="164"/>
      <c r="G36" s="201" t="e">
        <f>F36/$F$19</f>
        <v>#DIV/0!</v>
      </c>
      <c r="H36" s="192"/>
      <c r="I36" s="164"/>
      <c r="J36" s="201" t="e">
        <f>I36/$I$19</f>
        <v>#DIV/0!</v>
      </c>
      <c r="K36" s="192"/>
      <c r="L36" s="4"/>
      <c r="M36" s="201" t="e">
        <f>L36/$L$19</f>
        <v>#DIV/0!</v>
      </c>
      <c r="N36" s="192"/>
      <c r="O36" s="203" t="str">
        <f>HLOOKUP(C14,Kengetallen!B1:O21,19,FALSE)</f>
        <v>1,5-2,5%</v>
      </c>
      <c r="P36" s="192"/>
      <c r="S36" s="219"/>
      <c r="T36" s="192"/>
    </row>
    <row r="37" spans="1:139" ht="12.75" customHeight="1" thickBot="1" x14ac:dyDescent="0.25">
      <c r="A37" s="221"/>
      <c r="B37" s="192"/>
      <c r="C37" s="224"/>
      <c r="D37" s="225"/>
      <c r="E37" s="192"/>
      <c r="F37" s="224"/>
      <c r="G37" s="226"/>
      <c r="H37" s="192"/>
      <c r="I37" s="224"/>
      <c r="J37" s="226"/>
      <c r="K37" s="192"/>
      <c r="L37" s="224"/>
      <c r="M37" s="226"/>
      <c r="N37" s="192"/>
      <c r="O37" s="227"/>
      <c r="P37" s="192"/>
      <c r="S37" s="198"/>
      <c r="T37" s="192"/>
    </row>
    <row r="38" spans="1:139" s="211" customFormat="1" ht="12.75" customHeight="1" thickBot="1" x14ac:dyDescent="0.25">
      <c r="A38" s="228" t="s">
        <v>22</v>
      </c>
      <c r="B38" s="206"/>
      <c r="C38" s="229">
        <f>C34-C36</f>
        <v>0</v>
      </c>
      <c r="D38" s="230" t="e">
        <f>C38/$C$19</f>
        <v>#DIV/0!</v>
      </c>
      <c r="E38" s="206"/>
      <c r="F38" s="229">
        <f>+F34-F36</f>
        <v>0</v>
      </c>
      <c r="G38" s="231" t="e">
        <f>F38/$F$19</f>
        <v>#DIV/0!</v>
      </c>
      <c r="H38" s="206"/>
      <c r="I38" s="229">
        <f>+I34-I36</f>
        <v>0</v>
      </c>
      <c r="J38" s="231" t="e">
        <f>I38/$I$19</f>
        <v>#DIV/0!</v>
      </c>
      <c r="K38" s="206"/>
      <c r="L38" s="229">
        <f>+L34-L36</f>
        <v>0</v>
      </c>
      <c r="M38" s="231" t="e">
        <f>L38/$L$19</f>
        <v>#DIV/0!</v>
      </c>
      <c r="N38" s="206"/>
      <c r="O38" s="232" t="str">
        <f>HLOOKUP(C14,Kengetallen!B1:O21,21,FALSE)</f>
        <v>2,0-6,5%</v>
      </c>
      <c r="P38" s="206"/>
      <c r="Q38" s="1"/>
      <c r="R38" s="1"/>
      <c r="S38" s="223"/>
      <c r="T38" s="206"/>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row>
    <row r="39" spans="1:139" s="211" customFormat="1" ht="12.75" customHeight="1" thickBot="1" x14ac:dyDescent="0.25">
      <c r="A39" s="233"/>
      <c r="B39" s="206"/>
      <c r="C39" s="234"/>
      <c r="D39" s="235"/>
      <c r="E39" s="206"/>
      <c r="F39" s="234"/>
      <c r="G39" s="235"/>
      <c r="H39" s="206"/>
      <c r="I39" s="234"/>
      <c r="J39" s="235"/>
      <c r="K39" s="206"/>
      <c r="L39" s="235"/>
      <c r="M39" s="206"/>
      <c r="N39" s="1"/>
      <c r="O39" s="1"/>
      <c r="P39" s="206"/>
      <c r="Q39" s="206"/>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row>
    <row r="40" spans="1:139" s="211" customFormat="1" ht="12.75" customHeight="1" thickBot="1" x14ac:dyDescent="0.25">
      <c r="A40" s="236" t="s">
        <v>231</v>
      </c>
      <c r="B40" s="206"/>
      <c r="C40" s="237">
        <f>SUM(C41:C44)</f>
        <v>0</v>
      </c>
      <c r="D40" s="235"/>
      <c r="E40" s="206"/>
      <c r="F40" s="237">
        <f>SUM(F41:F44)</f>
        <v>0</v>
      </c>
      <c r="G40" s="235"/>
      <c r="H40" s="206"/>
      <c r="I40" s="237">
        <f>SUM(I41:I44)</f>
        <v>0</v>
      </c>
      <c r="J40" s="235"/>
      <c r="K40" s="206"/>
      <c r="L40" s="237">
        <f>SUM(L41:L44)</f>
        <v>0</v>
      </c>
      <c r="M40" s="206"/>
      <c r="N40" s="1"/>
      <c r="O40" s="1"/>
      <c r="P40" s="223"/>
      <c r="Q40" s="206"/>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row>
    <row r="41" spans="1:139" ht="12.75" customHeight="1" x14ac:dyDescent="0.2">
      <c r="A41" s="238" t="s">
        <v>133</v>
      </c>
      <c r="C41" s="37"/>
      <c r="D41" s="239"/>
      <c r="E41" s="239"/>
      <c r="F41" s="37"/>
      <c r="G41" s="239"/>
      <c r="H41" s="239"/>
      <c r="I41" s="37"/>
      <c r="J41" s="204"/>
      <c r="K41" s="204"/>
      <c r="L41" s="37"/>
      <c r="M41" s="204"/>
      <c r="N41" s="204"/>
    </row>
    <row r="42" spans="1:139" ht="12.75" customHeight="1" x14ac:dyDescent="0.2">
      <c r="A42" s="240" t="s">
        <v>134</v>
      </c>
      <c r="C42" s="37"/>
      <c r="D42" s="239"/>
      <c r="E42" s="239"/>
      <c r="F42" s="37"/>
      <c r="G42" s="239"/>
      <c r="H42" s="239"/>
      <c r="I42" s="37"/>
      <c r="J42" s="204"/>
      <c r="K42" s="204"/>
      <c r="L42" s="37"/>
      <c r="M42" s="204"/>
      <c r="N42" s="204"/>
      <c r="T42" s="172"/>
      <c r="U42" s="172"/>
    </row>
    <row r="43" spans="1:139" ht="12.75" customHeight="1" x14ac:dyDescent="0.2">
      <c r="A43" s="240" t="s">
        <v>135</v>
      </c>
      <c r="C43" s="37"/>
      <c r="D43" s="239"/>
      <c r="E43" s="239"/>
      <c r="F43" s="37"/>
      <c r="G43" s="239"/>
      <c r="H43" s="239"/>
      <c r="I43" s="37"/>
      <c r="L43" s="37"/>
      <c r="O43" s="254"/>
    </row>
    <row r="44" spans="1:139" ht="12.75" customHeight="1" thickBot="1" x14ac:dyDescent="0.25">
      <c r="A44" s="241" t="s">
        <v>232</v>
      </c>
      <c r="C44" s="38"/>
      <c r="D44" s="239"/>
      <c r="E44" s="239"/>
      <c r="F44" s="38"/>
      <c r="G44" s="239"/>
      <c r="H44" s="239"/>
      <c r="I44" s="38"/>
      <c r="L44" s="38"/>
      <c r="O44" s="254"/>
    </row>
    <row r="45" spans="1:139" ht="12.75" customHeight="1" thickBot="1" x14ac:dyDescent="0.25"/>
    <row r="46" spans="1:139" ht="12.75" customHeight="1" x14ac:dyDescent="0.2">
      <c r="A46" s="242" t="s">
        <v>194</v>
      </c>
      <c r="C46" s="49"/>
      <c r="F46" s="49"/>
      <c r="I46" s="49"/>
      <c r="L46" s="49"/>
      <c r="O46" s="254"/>
    </row>
    <row r="47" spans="1:139" ht="12.75" customHeight="1" x14ac:dyDescent="0.2">
      <c r="A47" s="220" t="s">
        <v>163</v>
      </c>
      <c r="C47" s="50"/>
      <c r="F47" s="50"/>
      <c r="I47" s="50"/>
      <c r="L47" s="50"/>
      <c r="O47" s="254"/>
    </row>
    <row r="48" spans="1:139" ht="12.75" customHeight="1" x14ac:dyDescent="0.2">
      <c r="A48" s="220" t="s">
        <v>306</v>
      </c>
      <c r="C48" s="50"/>
      <c r="F48" s="50"/>
      <c r="I48" s="50"/>
      <c r="L48" s="50"/>
      <c r="O48" s="254"/>
    </row>
    <row r="49" spans="1:15" ht="12.75" customHeight="1" x14ac:dyDescent="0.2">
      <c r="A49" s="240" t="s">
        <v>165</v>
      </c>
      <c r="C49" s="37"/>
      <c r="F49" s="37"/>
      <c r="I49" s="243">
        <f>+'Aflossingen-nabetalingen 2022'!V15</f>
        <v>0</v>
      </c>
      <c r="L49" s="243">
        <f>+'Aflossingen-nabetalingen 2023'!V15</f>
        <v>0</v>
      </c>
      <c r="O49" s="254"/>
    </row>
    <row r="50" spans="1:15" ht="12.75" customHeight="1" x14ac:dyDescent="0.2">
      <c r="A50" s="240" t="s">
        <v>201</v>
      </c>
      <c r="C50" s="37"/>
      <c r="F50" s="37"/>
      <c r="I50" s="243">
        <f>+'Aflossingen-nabetalingen 2022'!V37</f>
        <v>0</v>
      </c>
      <c r="L50" s="243">
        <f>+'Aflossingen-nabetalingen 2023'!V37</f>
        <v>0</v>
      </c>
      <c r="O50" s="254"/>
    </row>
    <row r="51" spans="1:15" ht="12.75" customHeight="1" x14ac:dyDescent="0.2">
      <c r="A51" s="240" t="s">
        <v>200</v>
      </c>
      <c r="C51" s="51"/>
      <c r="F51" s="51"/>
      <c r="I51" s="244">
        <f>+'Aflossingen-nabetalingen 2022'!V60</f>
        <v>0</v>
      </c>
      <c r="L51" s="244">
        <f>+'Aflossingen-nabetalingen 2023'!V60</f>
        <v>0</v>
      </c>
      <c r="O51" s="254"/>
    </row>
    <row r="52" spans="1:15" ht="12.75" customHeight="1" thickBot="1" x14ac:dyDescent="0.25">
      <c r="A52" s="241" t="s">
        <v>219</v>
      </c>
      <c r="C52" s="38"/>
      <c r="F52" s="38"/>
      <c r="I52" s="245">
        <f>-'Aflossingen-nabetalingen 2022'!I83</f>
        <v>0</v>
      </c>
      <c r="L52" s="245">
        <f>-'Aflossingen-nabetalingen 2023'!I83</f>
        <v>0</v>
      </c>
      <c r="O52" s="254"/>
    </row>
    <row r="53" spans="1:15" ht="12.75" customHeight="1" thickBot="1" x14ac:dyDescent="0.25">
      <c r="O53" s="254"/>
    </row>
    <row r="54" spans="1:15" ht="12.75" customHeight="1" thickBot="1" x14ac:dyDescent="0.25">
      <c r="A54" s="246" t="s">
        <v>195</v>
      </c>
      <c r="B54" s="2"/>
      <c r="C54" s="247">
        <f>+C38+C29-C46-C47-C48-C49-C50-C51-C52</f>
        <v>0</v>
      </c>
      <c r="D54" s="2"/>
      <c r="E54" s="2"/>
      <c r="F54" s="247">
        <f>+F38+F29-F46-F47-F48-F49-F50-F51-F52</f>
        <v>0</v>
      </c>
      <c r="G54" s="2"/>
      <c r="H54" s="2"/>
      <c r="I54" s="247">
        <f>+I38+I29-I46-I47-I48-I49-I50-I51-I52</f>
        <v>0</v>
      </c>
      <c r="L54" s="247">
        <f>+L38+L29-L46-L47-L48-L49-L50-L51-L52</f>
        <v>0</v>
      </c>
      <c r="O54" s="254"/>
    </row>
    <row r="56" spans="1:15" ht="12.75" customHeight="1" x14ac:dyDescent="0.2">
      <c r="O56" s="255"/>
    </row>
  </sheetData>
  <sheetProtection algorithmName="SHA-512" hashValue="pAbRbbg+x9VzWLMzA7/9TBKNyRc4knxC+kYiW1I+R0+SR5F2gtcWPFgqq5QEzrwwDcsg6cYyW0PbW4pT4Zys6Q==" saltValue="Kocp5RMpTKnsRkZSq+x+yQ==" spinCount="100000" sheet="1" selectLockedCells="1"/>
  <mergeCells count="6">
    <mergeCell ref="C11:O11"/>
    <mergeCell ref="C16:O16"/>
    <mergeCell ref="C12:O12"/>
    <mergeCell ref="C13:O13"/>
    <mergeCell ref="C14:O14"/>
    <mergeCell ref="C15:O15"/>
  </mergeCells>
  <conditionalFormatting sqref="A24:I24 K24:L24 N24:O24">
    <cfRule type="expression" dxfId="86" priority="97">
      <formula>$C$15="1-manszaak/vennootschap onder firma"</formula>
    </cfRule>
  </conditionalFormatting>
  <dataValidations disablePrompts="1" count="4">
    <dataValidation type="list" allowBlank="1" showInputMessage="1" showErrorMessage="1" sqref="C14" xr:uid="{00000000-0002-0000-0000-000000000000}">
      <formula1>"Damesmode,Herenmode,Gemengde modezaken,Bodyfashion,Schoenen,Sport,Baby &amp; kinderkleding,Meubelspeciaal zaken,Woningtextiel zaken,Gemengde woonzaken,Slaapspeciaal zaken,Keuken en badkamer,Kurk en parket,Tuincentra"</formula1>
    </dataValidation>
    <dataValidation type="list" allowBlank="1" showInputMessage="1" showErrorMessage="1" sqref="C15" xr:uid="{00000000-0002-0000-0000-000001000000}">
      <formula1>"1-manszaak/vennootschap onder firma,B.V."</formula1>
    </dataValidation>
    <dataValidation type="list" allowBlank="1" showInputMessage="1" showErrorMessage="1" sqref="D17" xr:uid="{00000000-0002-0000-0000-000003000000}">
      <formula1>"incl btw,excl btw"</formula1>
    </dataValidation>
    <dataValidation type="list" allowBlank="1" showInputMessage="1" showErrorMessage="1" sqref="C16:O16" xr:uid="{69888308-1F35-46FC-852D-44AF108246F4}">
      <formula1>"2020,2021,2022"</formula1>
    </dataValidation>
  </dataValidations>
  <pageMargins left="0.19685039370078741" right="0.15748031496062992" top="0.15748031496062992" bottom="0.27559055118110237" header="0.23622047244094491" footer="0.31496062992125984"/>
  <pageSetup paperSize="9" scale="75" orientation="landscape" r:id="rId1"/>
  <headerFooter>
    <oddFooter>&amp;R&amp;D</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185" operator="greaterThan" id="{935ED05E-07A3-48AC-A14F-75203560BA2F}">
            <xm:f>HLOOKUP($C$14,Kengetallen!$B$23:$O$43,3,FALSE)</xm:f>
            <x14:dxf>
              <fill>
                <patternFill>
                  <bgColor rgb="FFFF0000"/>
                </patternFill>
              </fill>
            </x14:dxf>
          </x14:cfRule>
          <x14:cfRule type="cellIs" priority="184" operator="lessThanOrEqual" id="{E5878F6F-2642-452E-A0E2-74F8A24CADF4}">
            <xm:f>HLOOKUP($C$14,Kengetallen!$B$23:$O$43,3,FALSE)</xm:f>
            <x14:dxf>
              <fill>
                <patternFill>
                  <bgColor rgb="FF00B050"/>
                </patternFill>
              </fill>
            </x14:dxf>
          </x14:cfRule>
          <xm:sqref>D20</xm:sqref>
        </x14:conditionalFormatting>
        <x14:conditionalFormatting xmlns:xm="http://schemas.microsoft.com/office/excel/2006/main">
          <x14:cfRule type="cellIs" priority="183" operator="greaterThanOrEqual" id="{243FD896-C779-40B6-92DC-CB87CBD655A7}">
            <xm:f>HLOOKUP($C$14,Kengetallen!$B$23:$O$43,4,FALSE)</xm:f>
            <x14:dxf>
              <fill>
                <patternFill>
                  <bgColor rgb="FF00B050"/>
                </patternFill>
              </fill>
            </x14:dxf>
          </x14:cfRule>
          <x14:cfRule type="cellIs" priority="182" operator="lessThan" id="{252EDD50-776B-42C7-8597-3F1C1F6E620F}">
            <xm:f>HLOOKUP($C$14,Kengetallen!$B$23:$O$43,4,FALSE)</xm:f>
            <x14:dxf>
              <fill>
                <patternFill>
                  <bgColor rgb="FFFF0000"/>
                </patternFill>
              </fill>
            </x14:dxf>
          </x14:cfRule>
          <xm:sqref>D21</xm:sqref>
        </x14:conditionalFormatting>
        <x14:conditionalFormatting xmlns:xm="http://schemas.microsoft.com/office/excel/2006/main">
          <x14:cfRule type="cellIs" priority="181" operator="greaterThan" id="{C8E12CB8-AF3B-454A-9952-796B6DDCD68F}">
            <xm:f>HLOOKUP($C$14,Kengetallen!$B$23:$O$43,6,FALSE)</xm:f>
            <x14:dxf>
              <fill>
                <patternFill>
                  <bgColor rgb="FFFF0000"/>
                </patternFill>
              </fill>
            </x14:dxf>
          </x14:cfRule>
          <x14:cfRule type="cellIs" priority="180" operator="lessThanOrEqual" id="{D69037D4-4209-489E-A586-FCCA753F4A02}">
            <xm:f>HLOOKUP($C$14,Kengetallen!$B$23:$O$43,6,FALSE)</xm:f>
            <x14:dxf>
              <fill>
                <patternFill>
                  <bgColor rgb="FF00B050"/>
                </patternFill>
              </fill>
            </x14:dxf>
          </x14:cfRule>
          <xm:sqref>D23</xm:sqref>
        </x14:conditionalFormatting>
        <x14:conditionalFormatting xmlns:xm="http://schemas.microsoft.com/office/excel/2006/main">
          <x14:cfRule type="cellIs" priority="177" operator="greaterThan" id="{CB41BE87-620B-4C82-89E1-123B6368A91A}">
            <xm:f>HLOOKUP($C$14,Kengetallen!$B$23:$O$43,9,FALSE)</xm:f>
            <x14:dxf>
              <fill>
                <patternFill>
                  <bgColor rgb="FFFF0000"/>
                </patternFill>
              </fill>
            </x14:dxf>
          </x14:cfRule>
          <x14:cfRule type="cellIs" priority="176" operator="lessThanOrEqual" id="{7920FAB9-A00B-4A63-8FBF-BE8E42A16FB2}">
            <xm:f>HLOOKUP($C$14,Kengetallen!$B$23:$O$43,9,FALSE)</xm:f>
            <x14:dxf>
              <fill>
                <patternFill>
                  <bgColor rgb="FF00B050"/>
                </patternFill>
              </fill>
            </x14:dxf>
          </x14:cfRule>
          <xm:sqref>D25</xm:sqref>
        </x14:conditionalFormatting>
        <x14:conditionalFormatting xmlns:xm="http://schemas.microsoft.com/office/excel/2006/main">
          <x14:cfRule type="cellIs" priority="175" operator="greaterThan" id="{81EC18C1-DF54-4C1D-AFCF-AEB69934C46B}">
            <xm:f>HLOOKUP($C$14,Kengetallen!$B$23:$O$43,10,FALSE)</xm:f>
            <x14:dxf>
              <fill>
                <patternFill>
                  <bgColor rgb="FFFF0000"/>
                </patternFill>
              </fill>
            </x14:dxf>
          </x14:cfRule>
          <x14:cfRule type="cellIs" priority="174" operator="lessThanOrEqual" id="{9A3DD952-EC99-49A7-91E2-11D48DED1382}">
            <xm:f>HLOOKUP($C$14,Kengetallen!$B$23:$O$43,10,FALSE)</xm:f>
            <x14:dxf>
              <fill>
                <patternFill>
                  <bgColor rgb="FF00B050"/>
                </patternFill>
              </fill>
            </x14:dxf>
          </x14:cfRule>
          <xm:sqref>D26</xm:sqref>
        </x14:conditionalFormatting>
        <x14:conditionalFormatting xmlns:xm="http://schemas.microsoft.com/office/excel/2006/main">
          <x14:cfRule type="cellIs" priority="173" operator="greaterThan" id="{6DFA209B-C4D4-46C7-A0D9-CA9CBA2636A4}">
            <xm:f>HLOOKUP($C$14,Kengetallen!$B$23:$O$43,11,FALSE)</xm:f>
            <x14:dxf>
              <fill>
                <patternFill>
                  <bgColor rgb="FFFF0000"/>
                </patternFill>
              </fill>
            </x14:dxf>
          </x14:cfRule>
          <x14:cfRule type="cellIs" priority="172" operator="lessThanOrEqual" id="{BC71ADE7-881F-43A6-B626-B049B205B518}">
            <xm:f>HLOOKUP($C$14,Kengetallen!$B$23:$O$43,11,FALSE)</xm:f>
            <x14:dxf>
              <fill>
                <patternFill>
                  <bgColor rgb="FF00B050"/>
                </patternFill>
              </fill>
            </x14:dxf>
          </x14:cfRule>
          <xm:sqref>D27</xm:sqref>
        </x14:conditionalFormatting>
        <x14:conditionalFormatting xmlns:xm="http://schemas.microsoft.com/office/excel/2006/main">
          <x14:cfRule type="cellIs" priority="171" operator="greaterThan" id="{E914F306-67ED-4670-AFCB-D91E2BDD481F}">
            <xm:f>HLOOKUP($C$14,Kengetallen!$B$23:$O$43,12,FALSE)</xm:f>
            <x14:dxf>
              <fill>
                <patternFill>
                  <bgColor rgb="FFFF0000"/>
                </patternFill>
              </fill>
            </x14:dxf>
          </x14:cfRule>
          <x14:cfRule type="cellIs" priority="170" operator="lessThanOrEqual" id="{A5F4ED3C-05E2-4AFE-9E15-290E9B0FFCF7}">
            <xm:f>HLOOKUP($C$14,Kengetallen!$B$23:$O$43,12,FALSE)</xm:f>
            <x14:dxf>
              <fill>
                <patternFill>
                  <bgColor rgb="FF00B050"/>
                </patternFill>
              </fill>
            </x14:dxf>
          </x14:cfRule>
          <xm:sqref>D28</xm:sqref>
        </x14:conditionalFormatting>
        <x14:conditionalFormatting xmlns:xm="http://schemas.microsoft.com/office/excel/2006/main">
          <x14:cfRule type="cellIs" priority="169" operator="greaterThan" id="{66200CCF-FA8C-4479-99DD-6428CD60737B}">
            <xm:f>HLOOKUP($C$14,Kengetallen!$B$23:$O$43,13,FALSE)</xm:f>
            <x14:dxf>
              <fill>
                <patternFill>
                  <bgColor rgb="FFFF0000"/>
                </patternFill>
              </fill>
            </x14:dxf>
          </x14:cfRule>
          <x14:cfRule type="cellIs" priority="168" operator="lessThanOrEqual" id="{1D3B3E5B-34D1-4740-8DBE-3A631C289D26}">
            <xm:f>HLOOKUP($C$14,Kengetallen!$B$23:$O$43,13,FALSE)</xm:f>
            <x14:dxf>
              <fill>
                <patternFill>
                  <bgColor rgb="FF00B050"/>
                </patternFill>
              </fill>
            </x14:dxf>
          </x14:cfRule>
          <xm:sqref>D29:D30</xm:sqref>
        </x14:conditionalFormatting>
        <x14:conditionalFormatting xmlns:xm="http://schemas.microsoft.com/office/excel/2006/main">
          <x14:cfRule type="cellIs" priority="167" operator="greaterThan" id="{4AD1FF44-A504-4CB7-82EB-5B9968486F8C}">
            <xm:f>HLOOKUP($C$14,Kengetallen!$B$23:$O$43,15,FALSE)</xm:f>
            <x14:dxf>
              <fill>
                <patternFill>
                  <bgColor rgb="FFFF0000"/>
                </patternFill>
              </fill>
            </x14:dxf>
          </x14:cfRule>
          <x14:cfRule type="cellIs" priority="166" operator="lessThanOrEqual" id="{1A167B9D-BF59-4E73-AC7B-997C27DBFF9F}">
            <xm:f>HLOOKUP($C$14,Kengetallen!$B$23:$O$43,15,FALSE)</xm:f>
            <x14:dxf>
              <fill>
                <patternFill>
                  <bgColor rgb="FF00B050"/>
                </patternFill>
              </fill>
            </x14:dxf>
          </x14:cfRule>
          <xm:sqref>D32</xm:sqref>
        </x14:conditionalFormatting>
        <x14:conditionalFormatting xmlns:xm="http://schemas.microsoft.com/office/excel/2006/main">
          <x14:cfRule type="cellIs" priority="165" operator="greaterThanOrEqual" id="{076B5B8E-4E39-4882-99F3-2650459BB192}">
            <xm:f>HLOOKUP($C$14,Kengetallen!$B$23:$O$43,17,FALSE)</xm:f>
            <x14:dxf>
              <fill>
                <patternFill>
                  <bgColor rgb="FF00B050"/>
                </patternFill>
              </fill>
            </x14:dxf>
          </x14:cfRule>
          <x14:cfRule type="cellIs" priority="164" operator="lessThan" id="{1A83B0E1-0660-438F-81A9-A963DC1652E3}">
            <xm:f>HLOOKUP($C$14,Kengetallen!$B$23:$O$43,17,FALSE)</xm:f>
            <x14:dxf>
              <fill>
                <patternFill>
                  <bgColor rgb="FFFF0000"/>
                </patternFill>
              </fill>
            </x14:dxf>
          </x14:cfRule>
          <xm:sqref>D34</xm:sqref>
        </x14:conditionalFormatting>
        <x14:conditionalFormatting xmlns:xm="http://schemas.microsoft.com/office/excel/2006/main">
          <x14:cfRule type="cellIs" priority="163" operator="greaterThan" id="{9A931782-E645-439F-B494-A471F9AC5E33}">
            <xm:f>HLOOKUP($C$14,Kengetallen!$B$23:$O$43,19,FALSE)</xm:f>
            <x14:dxf>
              <fill>
                <patternFill>
                  <bgColor rgb="FFFF0000"/>
                </patternFill>
              </fill>
            </x14:dxf>
          </x14:cfRule>
          <x14:cfRule type="cellIs" priority="162" operator="lessThanOrEqual" id="{E679CFA2-AA59-4855-88F0-6E3B4C023BC7}">
            <xm:f>HLOOKUP($C$14,Kengetallen!$B$23:$O$43,19,FALSE)</xm:f>
            <x14:dxf>
              <fill>
                <patternFill>
                  <bgColor rgb="FF00B050"/>
                </patternFill>
              </fill>
            </x14:dxf>
          </x14:cfRule>
          <xm:sqref>D36</xm:sqref>
        </x14:conditionalFormatting>
        <x14:conditionalFormatting xmlns:xm="http://schemas.microsoft.com/office/excel/2006/main">
          <x14:cfRule type="cellIs" priority="160" operator="lessThan" id="{68B81865-55F8-4599-B32F-3E15C2D81FEB}">
            <xm:f>HLOOKUP($C$14,Kengetallen!$B$23:$O$43,21,FALSE)</xm:f>
            <x14:dxf>
              <fill>
                <patternFill>
                  <bgColor rgb="FFFF0000"/>
                </patternFill>
              </fill>
            </x14:dxf>
          </x14:cfRule>
          <x14:cfRule type="cellIs" priority="161" operator="greaterThanOrEqual" id="{7DBE80B6-0EA3-4EDD-83A0-1AED820102E1}">
            <xm:f>HLOOKUP($C$14,Kengetallen!$B$23:$O$43,21,FALSE)</xm:f>
            <x14:dxf>
              <fill>
                <patternFill>
                  <bgColor rgb="FF00B050"/>
                </patternFill>
              </fill>
            </x14:dxf>
          </x14:cfRule>
          <xm:sqref>D38</xm:sqref>
        </x14:conditionalFormatting>
        <x14:conditionalFormatting xmlns:xm="http://schemas.microsoft.com/office/excel/2006/main">
          <x14:cfRule type="cellIs" priority="155" operator="lessThanOrEqual" id="{213DD6C1-D2DD-459D-BC38-EBC250BECB14}">
            <xm:f>HLOOKUP($C$14,Kengetallen!$B$23:$O$43,3,FALSE)</xm:f>
            <x14:dxf>
              <fill>
                <patternFill>
                  <bgColor rgb="FF00B050"/>
                </patternFill>
              </fill>
            </x14:dxf>
          </x14:cfRule>
          <x14:cfRule type="cellIs" priority="153" operator="greaterThan" id="{C276C631-DF8A-43C0-9E11-14C34035F046}">
            <xm:f>HLOOKUP($C$14,Kengetallen!$B$23:$O$43,3,FALSE)</xm:f>
            <x14:dxf>
              <fill>
                <patternFill>
                  <bgColor rgb="FFFF0000"/>
                </patternFill>
              </fill>
            </x14:dxf>
          </x14:cfRule>
          <xm:sqref>G20</xm:sqref>
        </x14:conditionalFormatting>
        <x14:conditionalFormatting xmlns:xm="http://schemas.microsoft.com/office/excel/2006/main">
          <x14:cfRule type="cellIs" priority="152" operator="greaterThanOrEqual" id="{5243D474-760E-4B1C-9812-794C1FDB4CBC}">
            <xm:f>HLOOKUP($C$14,Kengetallen!$B$23:$O$43,4,FALSE)</xm:f>
            <x14:dxf>
              <fill>
                <patternFill>
                  <bgColor rgb="FF00B050"/>
                </patternFill>
              </fill>
            </x14:dxf>
          </x14:cfRule>
          <x14:cfRule type="cellIs" priority="151" operator="lessThan" id="{234B74A0-FA91-4B3B-A4DD-D984EBD7F1B5}">
            <xm:f>HLOOKUP($C$14,Kengetallen!$B$23:$O$43,4,FALSE)</xm:f>
            <x14:dxf>
              <fill>
                <patternFill>
                  <bgColor rgb="FFFF0000"/>
                </patternFill>
              </fill>
            </x14:dxf>
          </x14:cfRule>
          <xm:sqref>G21</xm:sqref>
        </x14:conditionalFormatting>
        <x14:conditionalFormatting xmlns:xm="http://schemas.microsoft.com/office/excel/2006/main">
          <x14:cfRule type="cellIs" priority="150" operator="lessThan" id="{A5D8F36D-20DF-4C58-ACB7-5FCB3B2EFF8E}">
            <xm:f>HLOOKUP($C$14,Kengetallen!$B$23:$O$43,6,FALSE)</xm:f>
            <x14:dxf>
              <fill>
                <patternFill>
                  <bgColor rgb="FF00B050"/>
                </patternFill>
              </fill>
            </x14:dxf>
          </x14:cfRule>
          <x14:cfRule type="cellIs" priority="149" operator="greaterThan" id="{9B0682A8-9265-4C6F-9989-F8D30ED53BE4}">
            <xm:f>HLOOKUP($C$14,Kengetallen!$B$23:$O$43,6,FALSE)</xm:f>
            <x14:dxf>
              <fill>
                <patternFill>
                  <bgColor rgb="FFFF0000"/>
                </patternFill>
              </fill>
            </x14:dxf>
          </x14:cfRule>
          <xm:sqref>G23</xm:sqref>
        </x14:conditionalFormatting>
        <x14:conditionalFormatting xmlns:xm="http://schemas.microsoft.com/office/excel/2006/main">
          <x14:cfRule type="cellIs" priority="148" operator="lessThanOrEqual" id="{B7280536-FFDA-4637-B1DD-D0396CF59489}">
            <xm:f>HLOOKUP($C$14,Kengetallen!$B$23:$O$43,9,FALSE)</xm:f>
            <x14:dxf>
              <fill>
                <patternFill>
                  <bgColor rgb="FF00B050"/>
                </patternFill>
              </fill>
            </x14:dxf>
          </x14:cfRule>
          <x14:cfRule type="cellIs" priority="147" operator="greaterThan" id="{7B76103F-491C-4763-8D5C-37F0D2DD6125}">
            <xm:f>HLOOKUP($C$14,Kengetallen!$B$23:$O$43,9,FALSE)</xm:f>
            <x14:dxf>
              <fill>
                <patternFill>
                  <bgColor rgb="FFFF0000"/>
                </patternFill>
              </fill>
            </x14:dxf>
          </x14:cfRule>
          <xm:sqref>G25</xm:sqref>
        </x14:conditionalFormatting>
        <x14:conditionalFormatting xmlns:xm="http://schemas.microsoft.com/office/excel/2006/main">
          <x14:cfRule type="cellIs" priority="146" operator="lessThanOrEqual" id="{37934E6D-8222-4DD1-91D3-5D39C8A19C29}">
            <xm:f>HLOOKUP($C$14,Kengetallen!$B$23:$O$43,10,FALSE)</xm:f>
            <x14:dxf>
              <fill>
                <patternFill>
                  <bgColor rgb="FF00B050"/>
                </patternFill>
              </fill>
            </x14:dxf>
          </x14:cfRule>
          <x14:cfRule type="cellIs" priority="145" operator="greaterThan" id="{65534BB9-4A2B-4F27-AE16-677FEC7477FE}">
            <xm:f>HLOOKUP($C$14,Kengetallen!$B$23:$O$43,10,FALSE)</xm:f>
            <x14:dxf>
              <fill>
                <patternFill>
                  <bgColor rgb="FFFF0000"/>
                </patternFill>
              </fill>
            </x14:dxf>
          </x14:cfRule>
          <xm:sqref>G26</xm:sqref>
        </x14:conditionalFormatting>
        <x14:conditionalFormatting xmlns:xm="http://schemas.microsoft.com/office/excel/2006/main">
          <x14:cfRule type="cellIs" priority="144" operator="lessThanOrEqual" id="{D985F665-9829-415F-A91F-9C61353DD478}">
            <xm:f>HLOOKUP($C$14,Kengetallen!$B$23:$O$43,11,FALSE)</xm:f>
            <x14:dxf>
              <fill>
                <patternFill>
                  <bgColor rgb="FF00B050"/>
                </patternFill>
              </fill>
            </x14:dxf>
          </x14:cfRule>
          <x14:cfRule type="cellIs" priority="143" operator="greaterThan" id="{0F0B3873-016B-4CDA-89AC-2729939A62DA}">
            <xm:f>HLOOKUP($C$14,Kengetallen!$B$23:$O$43,11,FALSE)</xm:f>
            <x14:dxf>
              <fill>
                <patternFill>
                  <bgColor rgb="FFFF0000"/>
                </patternFill>
              </fill>
            </x14:dxf>
          </x14:cfRule>
          <xm:sqref>G27</xm:sqref>
        </x14:conditionalFormatting>
        <x14:conditionalFormatting xmlns:xm="http://schemas.microsoft.com/office/excel/2006/main">
          <x14:cfRule type="cellIs" priority="142" operator="lessThanOrEqual" id="{38DECD00-F453-46F4-8C77-7854D53A469C}">
            <xm:f>HLOOKUP($C$14,Kengetallen!$B$23:$O$43,12,FALSE)</xm:f>
            <x14:dxf>
              <fill>
                <patternFill>
                  <bgColor rgb="FF00B050"/>
                </patternFill>
              </fill>
            </x14:dxf>
          </x14:cfRule>
          <x14:cfRule type="cellIs" priority="141" operator="greaterThan" id="{293D1DD0-9096-48E8-AB70-326DAFC93DAA}">
            <xm:f>HLOOKUP($C$14,Kengetallen!$B$23:$O$43,12,FALSE)</xm:f>
            <x14:dxf>
              <fill>
                <patternFill>
                  <bgColor rgb="FFFF0000"/>
                </patternFill>
              </fill>
            </x14:dxf>
          </x14:cfRule>
          <xm:sqref>G28</xm:sqref>
        </x14:conditionalFormatting>
        <x14:conditionalFormatting xmlns:xm="http://schemas.microsoft.com/office/excel/2006/main">
          <x14:cfRule type="cellIs" priority="139" operator="greaterThan" id="{0BBA7976-B238-4F55-8DBD-1B261F59F559}">
            <xm:f>HLOOKUP($C$14,Kengetallen!$B$23:$O$43,13,FALSE)</xm:f>
            <x14:dxf>
              <fill>
                <patternFill>
                  <bgColor rgb="FFFF0000"/>
                </patternFill>
              </fill>
            </x14:dxf>
          </x14:cfRule>
          <x14:cfRule type="cellIs" priority="140" operator="lessThanOrEqual" id="{C74D8C04-0669-466A-A944-2D0059418B98}">
            <xm:f>HLOOKUP($C$14,Kengetallen!$B$23:$O$43,13,FALSE)</xm:f>
            <x14:dxf>
              <fill>
                <patternFill>
                  <bgColor rgb="FF00B050"/>
                </patternFill>
              </fill>
            </x14:dxf>
          </x14:cfRule>
          <xm:sqref>G29:G30</xm:sqref>
        </x14:conditionalFormatting>
        <x14:conditionalFormatting xmlns:xm="http://schemas.microsoft.com/office/excel/2006/main">
          <x14:cfRule type="cellIs" priority="137" operator="greaterThan" id="{37D286A3-2895-4943-B596-A13122675DBF}">
            <xm:f>HLOOKUP($C$14,Kengetallen!$B$23:$O$43,15,FALSE)</xm:f>
            <x14:dxf>
              <fill>
                <patternFill>
                  <bgColor rgb="FFFF0000"/>
                </patternFill>
              </fill>
            </x14:dxf>
          </x14:cfRule>
          <x14:cfRule type="cellIs" priority="138" operator="lessThanOrEqual" id="{3B3E596F-8BE1-402A-B978-D342EC3ED79A}">
            <xm:f>HLOOKUP($C$14,Kengetallen!$B$23:$O$43,15,FALSE)</xm:f>
            <x14:dxf>
              <fill>
                <patternFill>
                  <bgColor rgb="FF00B050"/>
                </patternFill>
              </fill>
            </x14:dxf>
          </x14:cfRule>
          <xm:sqref>G32</xm:sqref>
        </x14:conditionalFormatting>
        <x14:conditionalFormatting xmlns:xm="http://schemas.microsoft.com/office/excel/2006/main">
          <x14:cfRule type="cellIs" priority="135" operator="lessThan" id="{FA0B78A7-4380-4630-80C4-BC65B01CDE77}">
            <xm:f>HLOOKUP($C$14,Kengetallen!$B$23:$O$43,17,FALSE)</xm:f>
            <x14:dxf>
              <fill>
                <patternFill>
                  <bgColor rgb="FFFF0000"/>
                </patternFill>
              </fill>
            </x14:dxf>
          </x14:cfRule>
          <x14:cfRule type="cellIs" priority="136" operator="greaterThanOrEqual" id="{D20F32A7-B9F9-4E2E-953E-5B4B85D7B3E4}">
            <xm:f>HLOOKUP($C$14,Kengetallen!$B$23:$O$43,17,FALSE)</xm:f>
            <x14:dxf>
              <fill>
                <patternFill>
                  <bgColor rgb="FF00B050"/>
                </patternFill>
              </fill>
            </x14:dxf>
          </x14:cfRule>
          <xm:sqref>G34</xm:sqref>
        </x14:conditionalFormatting>
        <x14:conditionalFormatting xmlns:xm="http://schemas.microsoft.com/office/excel/2006/main">
          <x14:cfRule type="cellIs" priority="134" operator="lessThanOrEqual" id="{DCAA3814-0F2E-4E66-B28C-106D0ECAF5EE}">
            <xm:f>HLOOKUP($C$14,Kengetallen!$B$23:$O$43,19,FALSE)</xm:f>
            <x14:dxf>
              <fill>
                <patternFill>
                  <bgColor rgb="FF00B050"/>
                </patternFill>
              </fill>
            </x14:dxf>
          </x14:cfRule>
          <x14:cfRule type="cellIs" priority="133" operator="greaterThan" id="{C0E9BD06-A107-42E2-A340-5AB76283A85F}">
            <xm:f>HLOOKUP($C$14,Kengetallen!$B$23:$O$43,19,FALSE)</xm:f>
            <x14:dxf>
              <fill>
                <patternFill>
                  <bgColor rgb="FFFF0000"/>
                </patternFill>
              </fill>
            </x14:dxf>
          </x14:cfRule>
          <xm:sqref>G36</xm:sqref>
        </x14:conditionalFormatting>
        <x14:conditionalFormatting xmlns:xm="http://schemas.microsoft.com/office/excel/2006/main">
          <x14:cfRule type="cellIs" priority="132" operator="greaterThanOrEqual" id="{51F42976-04DB-44BA-9E5C-CDF5E87AA5A0}">
            <xm:f>HLOOKUP($C$14,Kengetallen!$B$23:$O$43,21,FALSE)</xm:f>
            <x14:dxf>
              <fill>
                <patternFill>
                  <bgColor rgb="FF00B050"/>
                </patternFill>
              </fill>
            </x14:dxf>
          </x14:cfRule>
          <x14:cfRule type="cellIs" priority="131" operator="lessThan" id="{16DC6674-20AC-4C82-ABE4-30AAC4C9C5BE}">
            <xm:f>HLOOKUP($C$14,Kengetallen!$B$23:$O$43,21,FALSE)</xm:f>
            <x14:dxf>
              <fill>
                <patternFill>
                  <bgColor rgb="FFFF0000"/>
                </patternFill>
              </fill>
            </x14:dxf>
          </x14:cfRule>
          <xm:sqref>G38</xm:sqref>
        </x14:conditionalFormatting>
        <x14:conditionalFormatting xmlns:xm="http://schemas.microsoft.com/office/excel/2006/main">
          <x14:cfRule type="cellIs" priority="72" operator="lessThanOrEqual" id="{9F7926F4-358F-456E-A0D6-69EC6ECA7D33}">
            <xm:f>HLOOKUP($C$14,Kengetallen!$B$23:$O$43,3,FALSE)</xm:f>
            <x14:dxf>
              <fill>
                <patternFill>
                  <bgColor rgb="FF00B050"/>
                </patternFill>
              </fill>
            </x14:dxf>
          </x14:cfRule>
          <x14:cfRule type="cellIs" priority="71" operator="greaterThan" id="{9ABC0DF7-3D21-498C-A78A-D3743F84FB9F}">
            <xm:f>HLOOKUP($C$14,Kengetallen!$B$23:$O$43,3,FALSE)</xm:f>
            <x14:dxf>
              <fill>
                <patternFill>
                  <bgColor rgb="FFFF0000"/>
                </patternFill>
              </fill>
            </x14:dxf>
          </x14:cfRule>
          <xm:sqref>J20:J21</xm:sqref>
        </x14:conditionalFormatting>
        <x14:conditionalFormatting xmlns:xm="http://schemas.microsoft.com/office/excel/2006/main">
          <x14:cfRule type="cellIs" priority="24" operator="lessThanOrEqual" id="{1F4F32D0-847C-4C2E-8CB6-5E36919B4B57}">
            <xm:f>HLOOKUP($C$14,Kengetallen!$B$23:$O$43,3,FALSE)</xm:f>
            <x14:dxf>
              <fill>
                <patternFill>
                  <bgColor rgb="FF00B050"/>
                </patternFill>
              </fill>
            </x14:dxf>
          </x14:cfRule>
          <x14:cfRule type="cellIs" priority="23" operator="greaterThan" id="{FCA437B1-63F8-409D-8838-C4DD0FABB662}">
            <xm:f>HLOOKUP($C$14,Kengetallen!$B$23:$O$43,3,FALSE)</xm:f>
            <x14:dxf>
              <fill>
                <patternFill>
                  <bgColor rgb="FFFF0000"/>
                </patternFill>
              </fill>
            </x14:dxf>
          </x14:cfRule>
          <xm:sqref>J23:J30</xm:sqref>
        </x14:conditionalFormatting>
        <x14:conditionalFormatting xmlns:xm="http://schemas.microsoft.com/office/excel/2006/main">
          <x14:cfRule type="cellIs" priority="52" operator="lessThanOrEqual" id="{01E4E48B-840C-4D16-BFFB-2DF1D4A59DF8}">
            <xm:f>HLOOKUP($C$14,Kengetallen!$B$23:$O$43,19,FALSE)</xm:f>
            <x14:dxf>
              <fill>
                <patternFill>
                  <bgColor rgb="FF00B050"/>
                </patternFill>
              </fill>
            </x14:dxf>
          </x14:cfRule>
          <x14:cfRule type="cellIs" priority="51" operator="greaterThan" id="{97EACB16-F1E8-4493-B3A9-C313EA7A01D1}">
            <xm:f>HLOOKUP($C$14,Kengetallen!$B$23:$O$43,19,FALSE)</xm:f>
            <x14:dxf>
              <fill>
                <patternFill>
                  <bgColor rgb="FFFF0000"/>
                </patternFill>
              </fill>
            </x14:dxf>
          </x14:cfRule>
          <xm:sqref>J36</xm:sqref>
        </x14:conditionalFormatting>
        <x14:conditionalFormatting xmlns:xm="http://schemas.microsoft.com/office/excel/2006/main">
          <x14:cfRule type="cellIs" priority="50" operator="greaterThanOrEqual" id="{E704BFD2-7326-47C1-A00B-4B7DA38B4A8F}">
            <xm:f>HLOOKUP($C$14,Kengetallen!$B$23:$O$43,21,FALSE)</xm:f>
            <x14:dxf>
              <fill>
                <patternFill>
                  <bgColor rgb="FF00B050"/>
                </patternFill>
              </fill>
            </x14:dxf>
          </x14:cfRule>
          <x14:cfRule type="cellIs" priority="49" operator="lessThan" id="{6B74DC6E-D229-4440-BB01-30C223FCBCE8}">
            <xm:f>HLOOKUP($C$14,Kengetallen!$B$23:$O$43,21,FALSE)</xm:f>
            <x14:dxf>
              <fill>
                <patternFill>
                  <bgColor rgb="FFFF0000"/>
                </patternFill>
              </fill>
            </x14:dxf>
          </x14:cfRule>
          <xm:sqref>J38</xm:sqref>
        </x14:conditionalFormatting>
        <x14:conditionalFormatting xmlns:xm="http://schemas.microsoft.com/office/excel/2006/main">
          <x14:cfRule type="cellIs" priority="48" operator="lessThanOrEqual" id="{EB027991-EADA-41A7-B60B-0C1A4E49A9DB}">
            <xm:f>HLOOKUP($C$14,Kengetallen!$B$23:$O$43,3,FALSE)</xm:f>
            <x14:dxf>
              <fill>
                <patternFill>
                  <bgColor rgb="FF00B050"/>
                </patternFill>
              </fill>
            </x14:dxf>
          </x14:cfRule>
          <x14:cfRule type="cellIs" priority="47" operator="greaterThan" id="{EA8CFBF2-768A-4667-9885-EEAF78301EC2}">
            <xm:f>HLOOKUP($C$14,Kengetallen!$B$23:$O$43,3,FALSE)</xm:f>
            <x14:dxf>
              <fill>
                <patternFill>
                  <bgColor rgb="FFFF0000"/>
                </patternFill>
              </fill>
            </x14:dxf>
          </x14:cfRule>
          <xm:sqref>M20:M21</xm:sqref>
        </x14:conditionalFormatting>
        <x14:conditionalFormatting xmlns:xm="http://schemas.microsoft.com/office/excel/2006/main">
          <x14:cfRule type="cellIs" priority="14" operator="lessThanOrEqual" id="{F62AD69A-D40A-498C-B43C-3076B3A48CBA}">
            <xm:f>HLOOKUP($C$14,Kengetallen!$B$23:$O$43,3,FALSE)</xm:f>
            <x14:dxf>
              <fill>
                <patternFill>
                  <bgColor rgb="FF00B050"/>
                </patternFill>
              </fill>
            </x14:dxf>
          </x14:cfRule>
          <x14:cfRule type="cellIs" priority="13" operator="greaterThan" id="{EF14501C-694B-42C5-B523-EE884E011105}">
            <xm:f>HLOOKUP($C$14,Kengetallen!$B$23:$O$43,3,FALSE)</xm:f>
            <x14:dxf>
              <fill>
                <patternFill>
                  <bgColor rgb="FFFF0000"/>
                </patternFill>
              </fill>
            </x14:dxf>
          </x14:cfRule>
          <xm:sqref>M23:M30</xm:sqref>
        </x14:conditionalFormatting>
        <x14:conditionalFormatting xmlns:xm="http://schemas.microsoft.com/office/excel/2006/main">
          <x14:cfRule type="cellIs" priority="11" operator="greaterThan" id="{941946D3-215A-43B7-9B2D-A1ADEB6C7B38}">
            <xm:f>HLOOKUP($C$14,Kengetallen!$B$23:$O$43,3,FALSE)</xm:f>
            <x14:dxf>
              <fill>
                <patternFill>
                  <bgColor rgb="FFFF0000"/>
                </patternFill>
              </fill>
            </x14:dxf>
          </x14:cfRule>
          <x14:cfRule type="cellIs" priority="12" operator="lessThanOrEqual" id="{CB34D81A-EE18-44F7-860B-0D5FFC1EBAD0}">
            <xm:f>HLOOKUP($C$14,Kengetallen!$B$23:$O$43,3,FALSE)</xm:f>
            <x14:dxf>
              <fill>
                <patternFill>
                  <bgColor rgb="FF00B050"/>
                </patternFill>
              </fill>
            </x14:dxf>
          </x14:cfRule>
          <xm:sqref>M36</xm:sqref>
        </x14:conditionalFormatting>
        <x14:conditionalFormatting xmlns:xm="http://schemas.microsoft.com/office/excel/2006/main">
          <x14:cfRule type="cellIs" priority="25" operator="lessThan" id="{946CA999-6C96-42AE-B1BA-2B090DCFFC9C}">
            <xm:f>HLOOKUP($C$14,Kengetallen!$B$23:$O$43,21,FALSE)</xm:f>
            <x14:dxf>
              <fill>
                <patternFill>
                  <bgColor rgb="FFFF0000"/>
                </patternFill>
              </fill>
            </x14:dxf>
          </x14:cfRule>
          <x14:cfRule type="cellIs" priority="26" operator="greaterThanOrEqual" id="{405C2A91-73DD-4E65-867D-8FAAFB16285C}">
            <xm:f>HLOOKUP($C$14,Kengetallen!$B$23:$O$43,21,FALSE)</xm:f>
            <x14:dxf>
              <fill>
                <patternFill>
                  <bgColor rgb="FF00B050"/>
                </patternFill>
              </fill>
            </x14:dxf>
          </x14:cfRule>
          <xm:sqref>M38</xm:sqref>
        </x14:conditionalFormatting>
        <x14:conditionalFormatting xmlns:xm="http://schemas.microsoft.com/office/excel/2006/main">
          <x14:cfRule type="cellIs" priority="9" operator="greaterThan" id="{11662BEE-0DBD-4B9E-9FD3-771DB9447B6F}">
            <xm:f>HLOOKUP($C$14,Kengetallen!$B$23:$O$43,3,FALSE)</xm:f>
            <x14:dxf>
              <fill>
                <patternFill>
                  <bgColor rgb="FFFF0000"/>
                </patternFill>
              </fill>
            </x14:dxf>
          </x14:cfRule>
          <x14:cfRule type="cellIs" priority="10" operator="lessThanOrEqual" id="{4D69C17D-037E-4A81-984D-869C30C8E7F6}">
            <xm:f>HLOOKUP($C$14,Kengetallen!$B$23:$O$43,3,FALSE)</xm:f>
            <x14:dxf>
              <fill>
                <patternFill>
                  <bgColor rgb="FF00B050"/>
                </patternFill>
              </fill>
            </x14:dxf>
          </x14:cfRule>
          <xm:sqref>J32</xm:sqref>
        </x14:conditionalFormatting>
        <x14:conditionalFormatting xmlns:xm="http://schemas.microsoft.com/office/excel/2006/main">
          <x14:cfRule type="cellIs" priority="7" operator="greaterThan" id="{091E99C0-91DB-48AE-9181-AC0FFC30070F}">
            <xm:f>HLOOKUP($C$14,Kengetallen!$B$23:$O$43,3,FALSE)</xm:f>
            <x14:dxf>
              <fill>
                <patternFill>
                  <bgColor rgb="FFFF0000"/>
                </patternFill>
              </fill>
            </x14:dxf>
          </x14:cfRule>
          <x14:cfRule type="cellIs" priority="8" operator="lessThanOrEqual" id="{66E14FD7-DACF-4915-A958-F4AE6A9E8AED}">
            <xm:f>HLOOKUP($C$14,Kengetallen!$B$23:$O$43,3,FALSE)</xm:f>
            <x14:dxf>
              <fill>
                <patternFill>
                  <bgColor rgb="FF00B050"/>
                </patternFill>
              </fill>
            </x14:dxf>
          </x14:cfRule>
          <xm:sqref>J34</xm:sqref>
        </x14:conditionalFormatting>
        <x14:conditionalFormatting xmlns:xm="http://schemas.microsoft.com/office/excel/2006/main">
          <x14:cfRule type="cellIs" priority="5" operator="greaterThan" id="{C302C4CF-F055-42A8-9B8F-42418FA324F3}">
            <xm:f>HLOOKUP($C$14,Kengetallen!$B$23:$O$43,3,FALSE)</xm:f>
            <x14:dxf>
              <fill>
                <patternFill>
                  <bgColor rgb="FFFF0000"/>
                </patternFill>
              </fill>
            </x14:dxf>
          </x14:cfRule>
          <x14:cfRule type="cellIs" priority="6" operator="lessThanOrEqual" id="{8FA9634A-1952-4535-9C21-26E32EEB0FF0}">
            <xm:f>HLOOKUP($C$14,Kengetallen!$B$23:$O$43,3,FALSE)</xm:f>
            <x14:dxf>
              <fill>
                <patternFill>
                  <bgColor rgb="FF00B050"/>
                </patternFill>
              </fill>
            </x14:dxf>
          </x14:cfRule>
          <xm:sqref>M32</xm:sqref>
        </x14:conditionalFormatting>
        <x14:conditionalFormatting xmlns:xm="http://schemas.microsoft.com/office/excel/2006/main">
          <x14:cfRule type="cellIs" priority="1" operator="greaterThan" id="{ABF9E55A-DFE0-4D0F-BB2E-076FD7F23D4F}">
            <xm:f>HLOOKUP($C$14,Kengetallen!$B$23:$O$43,3,FALSE)</xm:f>
            <x14:dxf>
              <fill>
                <patternFill>
                  <bgColor rgb="FFFF0000"/>
                </patternFill>
              </fill>
            </x14:dxf>
          </x14:cfRule>
          <x14:cfRule type="cellIs" priority="2" operator="lessThanOrEqual" id="{7A788C04-E6AD-4969-BF97-EB3ADCAF27F7}">
            <xm:f>HLOOKUP($C$14,Kengetallen!$B$23:$O$43,3,FALSE)</xm:f>
            <x14:dxf>
              <fill>
                <patternFill>
                  <bgColor rgb="FF00B050"/>
                </patternFill>
              </fill>
            </x14:dxf>
          </x14:cfRule>
          <xm:sqref>M34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EEF0-94DB-4D9B-8DB9-81D1F5E4D674}">
  <sheetPr codeName="Sheet6"/>
  <dimension ref="A1:S58"/>
  <sheetViews>
    <sheetView zoomScaleNormal="100" workbookViewId="0">
      <selection activeCell="Q20" sqref="Q20:Q23"/>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39" t="s">
        <v>173</v>
      </c>
      <c r="B1" s="340"/>
      <c r="C1" s="340"/>
      <c r="D1" s="340"/>
      <c r="E1" s="340"/>
      <c r="F1" s="340"/>
      <c r="G1" s="340"/>
      <c r="H1" s="340"/>
      <c r="I1" s="340"/>
      <c r="J1" s="340"/>
      <c r="K1" s="340"/>
      <c r="L1" s="340"/>
      <c r="M1" s="340"/>
      <c r="N1" s="341"/>
    </row>
    <row r="2" spans="1:19" ht="13.5" thickTop="1" x14ac:dyDescent="0.2">
      <c r="A2" s="62" t="s">
        <v>136</v>
      </c>
      <c r="B2" s="104">
        <f>+B3*1.21</f>
        <v>0</v>
      </c>
      <c r="C2" s="63" t="s">
        <v>137</v>
      </c>
      <c r="D2" s="63"/>
      <c r="E2" s="64"/>
      <c r="F2" s="64"/>
      <c r="G2" s="64"/>
      <c r="H2" s="64"/>
      <c r="I2" s="64"/>
      <c r="J2" s="64"/>
      <c r="K2" s="64"/>
      <c r="L2" s="64"/>
      <c r="M2" s="64"/>
      <c r="N2" s="65"/>
    </row>
    <row r="3" spans="1:19" x14ac:dyDescent="0.2">
      <c r="A3" s="53" t="s">
        <v>136</v>
      </c>
      <c r="B3" s="94">
        <f>+Prognosetool!I19</f>
        <v>0</v>
      </c>
      <c r="C3" s="54" t="s">
        <v>138</v>
      </c>
      <c r="D3" s="55"/>
      <c r="E3" s="55"/>
      <c r="F3" s="55"/>
      <c r="G3" s="55"/>
      <c r="H3" s="55"/>
      <c r="I3" s="55"/>
      <c r="J3" s="55"/>
      <c r="K3" s="55"/>
      <c r="L3" s="55"/>
      <c r="M3" s="55"/>
      <c r="N3" s="56"/>
    </row>
    <row r="4" spans="1:19" x14ac:dyDescent="0.2">
      <c r="A4" s="53" t="s">
        <v>174</v>
      </c>
      <c r="B4" s="105" t="e">
        <f>+Prognosetool!J21</f>
        <v>#DIV/0!</v>
      </c>
      <c r="C4" s="54"/>
      <c r="D4" s="54"/>
      <c r="E4" s="55"/>
      <c r="F4" s="55"/>
      <c r="G4" s="55"/>
      <c r="H4" s="55"/>
      <c r="I4" s="55"/>
      <c r="J4" s="55"/>
      <c r="K4" s="55"/>
      <c r="L4" s="55"/>
      <c r="M4" s="55"/>
      <c r="N4" s="56"/>
    </row>
    <row r="5" spans="1:19" ht="13.5" thickBot="1" x14ac:dyDescent="0.25">
      <c r="A5" s="66" t="s">
        <v>10</v>
      </c>
      <c r="B5" s="106" t="e">
        <f>+B3*(1-B4)</f>
        <v>#DIV/0!</v>
      </c>
      <c r="C5" s="54" t="s">
        <v>138</v>
      </c>
      <c r="D5" s="67"/>
      <c r="E5" s="67"/>
      <c r="F5" s="67"/>
      <c r="G5" s="67"/>
      <c r="H5" s="67"/>
      <c r="I5" s="67"/>
      <c r="J5" s="67"/>
      <c r="K5" s="67"/>
      <c r="L5" s="67"/>
      <c r="M5" s="67"/>
      <c r="N5" s="68"/>
    </row>
    <row r="6" spans="1:19" ht="14.25" thickTop="1" thickBot="1" x14ac:dyDescent="0.25">
      <c r="A6" s="89" t="s">
        <v>202</v>
      </c>
      <c r="B6" s="90" t="s">
        <v>139</v>
      </c>
      <c r="C6" s="90" t="s">
        <v>140</v>
      </c>
      <c r="D6" s="90" t="s">
        <v>141</v>
      </c>
      <c r="E6" s="90" t="s">
        <v>142</v>
      </c>
      <c r="F6" s="90" t="s">
        <v>143</v>
      </c>
      <c r="G6" s="90" t="s">
        <v>144</v>
      </c>
      <c r="H6" s="90" t="s">
        <v>145</v>
      </c>
      <c r="I6" s="90" t="s">
        <v>146</v>
      </c>
      <c r="J6" s="90" t="s">
        <v>147</v>
      </c>
      <c r="K6" s="90" t="s">
        <v>148</v>
      </c>
      <c r="L6" s="90" t="s">
        <v>149</v>
      </c>
      <c r="M6" s="90" t="s">
        <v>150</v>
      </c>
      <c r="N6" s="91" t="s">
        <v>151</v>
      </c>
    </row>
    <row r="7" spans="1:19" ht="13.5" thickTop="1" x14ac:dyDescent="0.2">
      <c r="A7" s="62" t="s">
        <v>152</v>
      </c>
      <c r="B7" s="83" t="e">
        <f>+'Omzet per maand 2019-2023'!M3</f>
        <v>#DIV/0!</v>
      </c>
      <c r="C7" s="83" t="e">
        <f>+'Omzet per maand 2019-2023'!M4</f>
        <v>#DIV/0!</v>
      </c>
      <c r="D7" s="83" t="e">
        <f>+'Omzet per maand 2019-2023'!M5</f>
        <v>#DIV/0!</v>
      </c>
      <c r="E7" s="83" t="e">
        <f>+'Omzet per maand 2019-2023'!M6</f>
        <v>#DIV/0!</v>
      </c>
      <c r="F7" s="83" t="e">
        <f>+'Omzet per maand 2019-2023'!M7</f>
        <v>#DIV/0!</v>
      </c>
      <c r="G7" s="83" t="e">
        <f>+'Omzet per maand 2019-2023'!M8</f>
        <v>#DIV/0!</v>
      </c>
      <c r="H7" s="83" t="e">
        <f>+'Omzet per maand 2019-2023'!M9</f>
        <v>#DIV/0!</v>
      </c>
      <c r="I7" s="83" t="e">
        <f>+'Omzet per maand 2019-2023'!M10</f>
        <v>#DIV/0!</v>
      </c>
      <c r="J7" s="83" t="e">
        <f>+'Omzet per maand 2019-2023'!M11</f>
        <v>#DIV/0!</v>
      </c>
      <c r="K7" s="83" t="e">
        <f>+'Omzet per maand 2019-2023'!M12</f>
        <v>#DIV/0!</v>
      </c>
      <c r="L7" s="83" t="e">
        <f>+'Omzet per maand 2019-2023'!M13</f>
        <v>#DIV/0!</v>
      </c>
      <c r="M7" s="83" t="e">
        <f>+'Omzet per maand 2019-2023'!M14</f>
        <v>#DIV/0!</v>
      </c>
      <c r="N7" s="84" t="e">
        <f>SUM(B7:M7)</f>
        <v>#DIV/0!</v>
      </c>
      <c r="O7" s="40"/>
    </row>
    <row r="8" spans="1:19" x14ac:dyDescent="0.2">
      <c r="A8" s="53" t="s">
        <v>153</v>
      </c>
      <c r="B8" s="85" t="e">
        <f>+$B$2*B7</f>
        <v>#DIV/0!</v>
      </c>
      <c r="C8" s="85" t="e">
        <f t="shared" ref="C8:M8" si="0">+$B$2*C7</f>
        <v>#DIV/0!</v>
      </c>
      <c r="D8" s="85" t="e">
        <f t="shared" si="0"/>
        <v>#DIV/0!</v>
      </c>
      <c r="E8" s="85" t="e">
        <f t="shared" si="0"/>
        <v>#DIV/0!</v>
      </c>
      <c r="F8" s="85" t="e">
        <f t="shared" si="0"/>
        <v>#DIV/0!</v>
      </c>
      <c r="G8" s="85" t="e">
        <f t="shared" si="0"/>
        <v>#DIV/0!</v>
      </c>
      <c r="H8" s="85" t="e">
        <f t="shared" si="0"/>
        <v>#DIV/0!</v>
      </c>
      <c r="I8" s="85" t="e">
        <f t="shared" si="0"/>
        <v>#DIV/0!</v>
      </c>
      <c r="J8" s="85" t="e">
        <f t="shared" si="0"/>
        <v>#DIV/0!</v>
      </c>
      <c r="K8" s="85" t="e">
        <f t="shared" si="0"/>
        <v>#DIV/0!</v>
      </c>
      <c r="L8" s="85" t="e">
        <f t="shared" si="0"/>
        <v>#DIV/0!</v>
      </c>
      <c r="M8" s="85" t="e">
        <f t="shared" si="0"/>
        <v>#DIV/0!</v>
      </c>
      <c r="N8" s="86" t="e">
        <f>SUM(B8:M8)</f>
        <v>#DIV/0!</v>
      </c>
    </row>
    <row r="9" spans="1:19" x14ac:dyDescent="0.2">
      <c r="A9" s="53" t="s">
        <v>154</v>
      </c>
      <c r="B9" s="85" t="e">
        <f>+B8-(B8/1.21)</f>
        <v>#DIV/0!</v>
      </c>
      <c r="C9" s="85" t="e">
        <f t="shared" ref="C9:M9" si="1">+C8-(C8/1.21)</f>
        <v>#DIV/0!</v>
      </c>
      <c r="D9" s="85" t="e">
        <f t="shared" si="1"/>
        <v>#DIV/0!</v>
      </c>
      <c r="E9" s="85" t="e">
        <f t="shared" si="1"/>
        <v>#DIV/0!</v>
      </c>
      <c r="F9" s="85" t="e">
        <f t="shared" si="1"/>
        <v>#DIV/0!</v>
      </c>
      <c r="G9" s="85" t="e">
        <f t="shared" si="1"/>
        <v>#DIV/0!</v>
      </c>
      <c r="H9" s="85" t="e">
        <f t="shared" si="1"/>
        <v>#DIV/0!</v>
      </c>
      <c r="I9" s="85" t="e">
        <f t="shared" si="1"/>
        <v>#DIV/0!</v>
      </c>
      <c r="J9" s="85" t="e">
        <f t="shared" si="1"/>
        <v>#DIV/0!</v>
      </c>
      <c r="K9" s="85" t="e">
        <f t="shared" si="1"/>
        <v>#DIV/0!</v>
      </c>
      <c r="L9" s="85" t="e">
        <f t="shared" si="1"/>
        <v>#DIV/0!</v>
      </c>
      <c r="M9" s="85" t="e">
        <f t="shared" si="1"/>
        <v>#DIV/0!</v>
      </c>
      <c r="N9" s="86" t="e">
        <f>SUM(B9:M9)</f>
        <v>#DIV/0!</v>
      </c>
      <c r="R9" s="39"/>
      <c r="S9" s="39"/>
    </row>
    <row r="10" spans="1:19" ht="13.5" thickBot="1" x14ac:dyDescent="0.25">
      <c r="A10" s="66" t="s">
        <v>155</v>
      </c>
      <c r="B10" s="87" t="e">
        <f>+B8-B9</f>
        <v>#DIV/0!</v>
      </c>
      <c r="C10" s="87" t="e">
        <f t="shared" ref="C10:M10" si="2">+C8-C9</f>
        <v>#DIV/0!</v>
      </c>
      <c r="D10" s="87" t="e">
        <f t="shared" si="2"/>
        <v>#DIV/0!</v>
      </c>
      <c r="E10" s="87" t="e">
        <f t="shared" si="2"/>
        <v>#DIV/0!</v>
      </c>
      <c r="F10" s="87" t="e">
        <f t="shared" si="2"/>
        <v>#DIV/0!</v>
      </c>
      <c r="G10" s="87" t="e">
        <f t="shared" si="2"/>
        <v>#DIV/0!</v>
      </c>
      <c r="H10" s="87" t="e">
        <f t="shared" si="2"/>
        <v>#DIV/0!</v>
      </c>
      <c r="I10" s="87" t="e">
        <f t="shared" si="2"/>
        <v>#DIV/0!</v>
      </c>
      <c r="J10" s="87" t="e">
        <f t="shared" si="2"/>
        <v>#DIV/0!</v>
      </c>
      <c r="K10" s="87" t="e">
        <f t="shared" si="2"/>
        <v>#DIV/0!</v>
      </c>
      <c r="L10" s="87" t="e">
        <f t="shared" si="2"/>
        <v>#DIV/0!</v>
      </c>
      <c r="M10" s="87" t="e">
        <f t="shared" si="2"/>
        <v>#DIV/0!</v>
      </c>
      <c r="N10" s="88" t="e">
        <f>SUM(B10:M10)</f>
        <v>#DIV/0!</v>
      </c>
    </row>
    <row r="11" spans="1:19" ht="14.25" thickTop="1" thickBot="1" x14ac:dyDescent="0.25">
      <c r="A11" s="89" t="s">
        <v>203</v>
      </c>
      <c r="B11" s="90" t="s">
        <v>139</v>
      </c>
      <c r="C11" s="90" t="s">
        <v>140</v>
      </c>
      <c r="D11" s="90" t="s">
        <v>141</v>
      </c>
      <c r="E11" s="90" t="s">
        <v>142</v>
      </c>
      <c r="F11" s="90" t="s">
        <v>143</v>
      </c>
      <c r="G11" s="90" t="s">
        <v>144</v>
      </c>
      <c r="H11" s="90" t="s">
        <v>145</v>
      </c>
      <c r="I11" s="90" t="s">
        <v>146</v>
      </c>
      <c r="J11" s="90" t="s">
        <v>147</v>
      </c>
      <c r="K11" s="90" t="s">
        <v>148</v>
      </c>
      <c r="L11" s="90" t="s">
        <v>149</v>
      </c>
      <c r="M11" s="90" t="s">
        <v>150</v>
      </c>
      <c r="N11" s="91" t="s">
        <v>151</v>
      </c>
    </row>
    <row r="12" spans="1:19" ht="13.5" thickTop="1" x14ac:dyDescent="0.2">
      <c r="A12" s="62" t="s">
        <v>156</v>
      </c>
      <c r="B12" s="92" t="e">
        <f>+'Inkoop per maand 2019-2023'!M3</f>
        <v>#DIV/0!</v>
      </c>
      <c r="C12" s="92" t="e">
        <f>+'Inkoop per maand 2019-2023'!M4</f>
        <v>#DIV/0!</v>
      </c>
      <c r="D12" s="92" t="e">
        <f>+'Inkoop per maand 2019-2023'!M5</f>
        <v>#DIV/0!</v>
      </c>
      <c r="E12" s="92" t="e">
        <f>+'Inkoop per maand 2019-2023'!M6</f>
        <v>#DIV/0!</v>
      </c>
      <c r="F12" s="92" t="e">
        <f>+'Inkoop per maand 2019-2023'!M7</f>
        <v>#DIV/0!</v>
      </c>
      <c r="G12" s="92" t="e">
        <f>+'Inkoop per maand 2019-2023'!M8</f>
        <v>#DIV/0!</v>
      </c>
      <c r="H12" s="92" t="e">
        <f>+'Inkoop per maand 2019-2023'!M9</f>
        <v>#DIV/0!</v>
      </c>
      <c r="I12" s="92" t="e">
        <f>+'Inkoop per maand 2019-2023'!M10</f>
        <v>#DIV/0!</v>
      </c>
      <c r="J12" s="92" t="e">
        <f>+'Inkoop per maand 2019-2023'!M11</f>
        <v>#DIV/0!</v>
      </c>
      <c r="K12" s="92" t="e">
        <f>+'Inkoop per maand 2019-2023'!M12</f>
        <v>#DIV/0!</v>
      </c>
      <c r="L12" s="92" t="e">
        <f>+'Inkoop per maand 2019-2023'!M13</f>
        <v>#DIV/0!</v>
      </c>
      <c r="M12" s="92" t="e">
        <f>+'Inkoop per maand 2019-2023'!M14</f>
        <v>#DIV/0!</v>
      </c>
      <c r="N12" s="93" t="e">
        <f>SUM(B12:M12)</f>
        <v>#DIV/0!</v>
      </c>
      <c r="P12" s="41"/>
    </row>
    <row r="13" spans="1:19" x14ac:dyDescent="0.2">
      <c r="A13" s="53" t="s">
        <v>175</v>
      </c>
      <c r="B13" s="94" t="e">
        <f>SUM(B14:B15)</f>
        <v>#DIV/0!</v>
      </c>
      <c r="C13" s="94" t="e">
        <f t="shared" ref="C13:M13" si="3">SUM(C14:C15)</f>
        <v>#DIV/0!</v>
      </c>
      <c r="D13" s="94" t="e">
        <f t="shared" si="3"/>
        <v>#DIV/0!</v>
      </c>
      <c r="E13" s="94" t="e">
        <f t="shared" si="3"/>
        <v>#DIV/0!</v>
      </c>
      <c r="F13" s="94" t="e">
        <f t="shared" si="3"/>
        <v>#DIV/0!</v>
      </c>
      <c r="G13" s="94" t="e">
        <f t="shared" si="3"/>
        <v>#DIV/0!</v>
      </c>
      <c r="H13" s="94" t="e">
        <f t="shared" si="3"/>
        <v>#DIV/0!</v>
      </c>
      <c r="I13" s="94" t="e">
        <f t="shared" si="3"/>
        <v>#DIV/0!</v>
      </c>
      <c r="J13" s="94" t="e">
        <f t="shared" si="3"/>
        <v>#DIV/0!</v>
      </c>
      <c r="K13" s="94" t="e">
        <f t="shared" si="3"/>
        <v>#DIV/0!</v>
      </c>
      <c r="L13" s="94" t="e">
        <f t="shared" si="3"/>
        <v>#DIV/0!</v>
      </c>
      <c r="M13" s="94" t="e">
        <f t="shared" si="3"/>
        <v>#DIV/0!</v>
      </c>
      <c r="N13" s="95" t="e">
        <f>SUM(B13:M13)</f>
        <v>#DIV/0!</v>
      </c>
      <c r="O13" s="39"/>
      <c r="P13" s="39"/>
    </row>
    <row r="14" spans="1:19" x14ac:dyDescent="0.2">
      <c r="A14" s="53" t="s">
        <v>154</v>
      </c>
      <c r="B14" s="94" t="e">
        <f>+B15*21%</f>
        <v>#DIV/0!</v>
      </c>
      <c r="C14" s="94" t="e">
        <f t="shared" ref="C14:M14" si="4">+C15*21%</f>
        <v>#DIV/0!</v>
      </c>
      <c r="D14" s="94" t="e">
        <f t="shared" si="4"/>
        <v>#DIV/0!</v>
      </c>
      <c r="E14" s="94" t="e">
        <f t="shared" si="4"/>
        <v>#DIV/0!</v>
      </c>
      <c r="F14" s="94" t="e">
        <f t="shared" si="4"/>
        <v>#DIV/0!</v>
      </c>
      <c r="G14" s="94" t="e">
        <f t="shared" si="4"/>
        <v>#DIV/0!</v>
      </c>
      <c r="H14" s="94" t="e">
        <f t="shared" si="4"/>
        <v>#DIV/0!</v>
      </c>
      <c r="I14" s="94" t="e">
        <f t="shared" si="4"/>
        <v>#DIV/0!</v>
      </c>
      <c r="J14" s="94" t="e">
        <f t="shared" si="4"/>
        <v>#DIV/0!</v>
      </c>
      <c r="K14" s="94" t="e">
        <f t="shared" si="4"/>
        <v>#DIV/0!</v>
      </c>
      <c r="L14" s="94" t="e">
        <f t="shared" si="4"/>
        <v>#DIV/0!</v>
      </c>
      <c r="M14" s="94" t="e">
        <f t="shared" si="4"/>
        <v>#DIV/0!</v>
      </c>
      <c r="N14" s="95" t="e">
        <f>SUM(B14:M14)</f>
        <v>#DIV/0!</v>
      </c>
    </row>
    <row r="15" spans="1:19" ht="13.5" thickBot="1" x14ac:dyDescent="0.25">
      <c r="A15" s="66" t="s">
        <v>176</v>
      </c>
      <c r="B15" s="96" t="e">
        <f>+$B$5*B12</f>
        <v>#DIV/0!</v>
      </c>
      <c r="C15" s="96" t="e">
        <f t="shared" ref="C15:M15" si="5">+$B$5*C12</f>
        <v>#DIV/0!</v>
      </c>
      <c r="D15" s="96" t="e">
        <f t="shared" si="5"/>
        <v>#DIV/0!</v>
      </c>
      <c r="E15" s="96" t="e">
        <f t="shared" si="5"/>
        <v>#DIV/0!</v>
      </c>
      <c r="F15" s="96" t="e">
        <f t="shared" si="5"/>
        <v>#DIV/0!</v>
      </c>
      <c r="G15" s="96" t="e">
        <f t="shared" si="5"/>
        <v>#DIV/0!</v>
      </c>
      <c r="H15" s="96" t="e">
        <f t="shared" si="5"/>
        <v>#DIV/0!</v>
      </c>
      <c r="I15" s="96" t="e">
        <f t="shared" si="5"/>
        <v>#DIV/0!</v>
      </c>
      <c r="J15" s="96" t="e">
        <f t="shared" si="5"/>
        <v>#DIV/0!</v>
      </c>
      <c r="K15" s="96" t="e">
        <f t="shared" si="5"/>
        <v>#DIV/0!</v>
      </c>
      <c r="L15" s="96" t="e">
        <f t="shared" si="5"/>
        <v>#DIV/0!</v>
      </c>
      <c r="M15" s="96" t="e">
        <f t="shared" si="5"/>
        <v>#DIV/0!</v>
      </c>
      <c r="N15" s="97" t="e">
        <f>SUM(B15:M15)</f>
        <v>#DIV/0!</v>
      </c>
    </row>
    <row r="16" spans="1:19" ht="14.25" thickTop="1" thickBot="1" x14ac:dyDescent="0.25">
      <c r="A16" s="71" t="s">
        <v>177</v>
      </c>
      <c r="B16" s="72" t="s">
        <v>139</v>
      </c>
      <c r="C16" s="72" t="s">
        <v>140</v>
      </c>
      <c r="D16" s="72" t="s">
        <v>141</v>
      </c>
      <c r="E16" s="72" t="s">
        <v>142</v>
      </c>
      <c r="F16" s="72" t="s">
        <v>143</v>
      </c>
      <c r="G16" s="72" t="s">
        <v>144</v>
      </c>
      <c r="H16" s="72" t="s">
        <v>145</v>
      </c>
      <c r="I16" s="72" t="s">
        <v>146</v>
      </c>
      <c r="J16" s="72" t="s">
        <v>147</v>
      </c>
      <c r="K16" s="72" t="s">
        <v>148</v>
      </c>
      <c r="L16" s="72" t="s">
        <v>149</v>
      </c>
      <c r="M16" s="72" t="s">
        <v>150</v>
      </c>
      <c r="N16" s="73" t="s">
        <v>151</v>
      </c>
    </row>
    <row r="17" spans="1:14" ht="16.5" thickTop="1" thickBot="1" x14ac:dyDescent="0.3">
      <c r="A17" s="342" t="s">
        <v>157</v>
      </c>
      <c r="B17" s="343"/>
      <c r="C17" s="343"/>
      <c r="D17" s="343"/>
      <c r="E17" s="343"/>
      <c r="F17" s="343"/>
      <c r="G17" s="343"/>
      <c r="H17" s="343"/>
      <c r="I17" s="343"/>
      <c r="J17" s="343"/>
      <c r="K17" s="343"/>
      <c r="L17" s="343"/>
      <c r="M17" s="343"/>
      <c r="N17" s="344"/>
    </row>
    <row r="18" spans="1:14" ht="14.25" thickTop="1" thickBot="1" x14ac:dyDescent="0.25">
      <c r="A18" s="103" t="s">
        <v>153</v>
      </c>
      <c r="B18" s="81" t="e">
        <f t="shared" ref="B18:M18" si="6">+B8</f>
        <v>#DIV/0!</v>
      </c>
      <c r="C18" s="81" t="e">
        <f t="shared" si="6"/>
        <v>#DIV/0!</v>
      </c>
      <c r="D18" s="81" t="e">
        <f t="shared" si="6"/>
        <v>#DIV/0!</v>
      </c>
      <c r="E18" s="81" t="e">
        <f t="shared" si="6"/>
        <v>#DIV/0!</v>
      </c>
      <c r="F18" s="81" t="e">
        <f t="shared" si="6"/>
        <v>#DIV/0!</v>
      </c>
      <c r="G18" s="81" t="e">
        <f t="shared" si="6"/>
        <v>#DIV/0!</v>
      </c>
      <c r="H18" s="81" t="e">
        <f t="shared" si="6"/>
        <v>#DIV/0!</v>
      </c>
      <c r="I18" s="81" t="e">
        <f t="shared" si="6"/>
        <v>#DIV/0!</v>
      </c>
      <c r="J18" s="81" t="e">
        <f t="shared" si="6"/>
        <v>#DIV/0!</v>
      </c>
      <c r="K18" s="81" t="e">
        <f t="shared" si="6"/>
        <v>#DIV/0!</v>
      </c>
      <c r="L18" s="81" t="e">
        <f t="shared" si="6"/>
        <v>#DIV/0!</v>
      </c>
      <c r="M18" s="81" t="e">
        <f t="shared" si="6"/>
        <v>#DIV/0!</v>
      </c>
      <c r="N18" s="82" t="e">
        <f>SUM(B18:M18)</f>
        <v>#DIV/0!</v>
      </c>
    </row>
    <row r="19" spans="1:14" ht="16.5" thickTop="1" thickBot="1" x14ac:dyDescent="0.3">
      <c r="A19" s="342" t="s">
        <v>158</v>
      </c>
      <c r="B19" s="343"/>
      <c r="C19" s="343"/>
      <c r="D19" s="343"/>
      <c r="E19" s="343"/>
      <c r="F19" s="343"/>
      <c r="G19" s="343"/>
      <c r="H19" s="343"/>
      <c r="I19" s="343"/>
      <c r="J19" s="343"/>
      <c r="K19" s="343"/>
      <c r="L19" s="343"/>
      <c r="M19" s="343"/>
      <c r="N19" s="344"/>
    </row>
    <row r="20" spans="1:14" ht="13.5" thickTop="1" x14ac:dyDescent="0.2">
      <c r="A20" s="74" t="s">
        <v>159</v>
      </c>
      <c r="B20" s="69" t="e">
        <f t="shared" ref="B20:M20" si="7">-B13</f>
        <v>#DIV/0!</v>
      </c>
      <c r="C20" s="69" t="e">
        <f t="shared" si="7"/>
        <v>#DIV/0!</v>
      </c>
      <c r="D20" s="69" t="e">
        <f t="shared" si="7"/>
        <v>#DIV/0!</v>
      </c>
      <c r="E20" s="69" t="e">
        <f t="shared" si="7"/>
        <v>#DIV/0!</v>
      </c>
      <c r="F20" s="69" t="e">
        <f t="shared" si="7"/>
        <v>#DIV/0!</v>
      </c>
      <c r="G20" s="69" t="e">
        <f t="shared" si="7"/>
        <v>#DIV/0!</v>
      </c>
      <c r="H20" s="69" t="e">
        <f t="shared" si="7"/>
        <v>#DIV/0!</v>
      </c>
      <c r="I20" s="69" t="e">
        <f t="shared" si="7"/>
        <v>#DIV/0!</v>
      </c>
      <c r="J20" s="69" t="e">
        <f t="shared" si="7"/>
        <v>#DIV/0!</v>
      </c>
      <c r="K20" s="69" t="e">
        <f t="shared" si="7"/>
        <v>#DIV/0!</v>
      </c>
      <c r="L20" s="69" t="e">
        <f t="shared" si="7"/>
        <v>#DIV/0!</v>
      </c>
      <c r="M20" s="69" t="e">
        <f t="shared" si="7"/>
        <v>#DIV/0!</v>
      </c>
      <c r="N20" s="98" t="e">
        <f t="shared" ref="N20:N34" si="8">SUM(B20:M20)</f>
        <v>#DIV/0!</v>
      </c>
    </row>
    <row r="21" spans="1:14" x14ac:dyDescent="0.2">
      <c r="A21" s="60" t="s">
        <v>193</v>
      </c>
      <c r="B21" s="57">
        <f>-(Prognosetool!I23/1.08)/12</f>
        <v>0</v>
      </c>
      <c r="C21" s="57">
        <f>+B21</f>
        <v>0</v>
      </c>
      <c r="D21" s="57">
        <f>+C21</f>
        <v>0</v>
      </c>
      <c r="E21" s="57">
        <f>+D21</f>
        <v>0</v>
      </c>
      <c r="F21" s="57">
        <f>+E21-((Prognosetool!I23/12.96)*12)*0.08</f>
        <v>0</v>
      </c>
      <c r="G21" s="57">
        <f>+B21</f>
        <v>0</v>
      </c>
      <c r="H21" s="57">
        <f t="shared" ref="H21:M21" si="9">+G21</f>
        <v>0</v>
      </c>
      <c r="I21" s="57">
        <f t="shared" si="9"/>
        <v>0</v>
      </c>
      <c r="J21" s="57">
        <f t="shared" si="9"/>
        <v>0</v>
      </c>
      <c r="K21" s="57">
        <f t="shared" si="9"/>
        <v>0</v>
      </c>
      <c r="L21" s="57">
        <f t="shared" si="9"/>
        <v>0</v>
      </c>
      <c r="M21" s="57">
        <f t="shared" si="9"/>
        <v>0</v>
      </c>
      <c r="N21" s="59">
        <f>SUM(B21:M21)</f>
        <v>0</v>
      </c>
    </row>
    <row r="22" spans="1:14" x14ac:dyDescent="0.2">
      <c r="A22" s="60" t="s">
        <v>160</v>
      </c>
      <c r="B22" s="57">
        <f>-(Prognosetool!I24)/12</f>
        <v>0</v>
      </c>
      <c r="C22" s="57">
        <f t="shared" ref="C22:M27" si="10">+B22</f>
        <v>0</v>
      </c>
      <c r="D22" s="57">
        <f t="shared" si="10"/>
        <v>0</v>
      </c>
      <c r="E22" s="57">
        <f t="shared" si="10"/>
        <v>0</v>
      </c>
      <c r="F22" s="57">
        <f t="shared" si="10"/>
        <v>0</v>
      </c>
      <c r="G22" s="57">
        <f t="shared" si="10"/>
        <v>0</v>
      </c>
      <c r="H22" s="57">
        <f t="shared" si="10"/>
        <v>0</v>
      </c>
      <c r="I22" s="57">
        <f t="shared" si="10"/>
        <v>0</v>
      </c>
      <c r="J22" s="57">
        <f t="shared" si="10"/>
        <v>0</v>
      </c>
      <c r="K22" s="57">
        <f t="shared" si="10"/>
        <v>0</v>
      </c>
      <c r="L22" s="57">
        <f t="shared" si="10"/>
        <v>0</v>
      </c>
      <c r="M22" s="57">
        <f t="shared" si="10"/>
        <v>0</v>
      </c>
      <c r="N22" s="59">
        <f t="shared" si="8"/>
        <v>0</v>
      </c>
    </row>
    <row r="23" spans="1:14" x14ac:dyDescent="0.2">
      <c r="A23" s="60" t="s">
        <v>161</v>
      </c>
      <c r="B23" s="57">
        <f>-(Prognosetool!I25*1.21)/12</f>
        <v>0</v>
      </c>
      <c r="C23" s="57">
        <f t="shared" si="10"/>
        <v>0</v>
      </c>
      <c r="D23" s="57">
        <f>+C23</f>
        <v>0</v>
      </c>
      <c r="E23" s="57">
        <f>+D23</f>
        <v>0</v>
      </c>
      <c r="F23" s="57">
        <f>+E23</f>
        <v>0</v>
      </c>
      <c r="G23" s="57">
        <f>+F23</f>
        <v>0</v>
      </c>
      <c r="H23" s="57">
        <f t="shared" si="10"/>
        <v>0</v>
      </c>
      <c r="I23" s="57">
        <f t="shared" si="10"/>
        <v>0</v>
      </c>
      <c r="J23" s="57">
        <f t="shared" si="10"/>
        <v>0</v>
      </c>
      <c r="K23" s="57">
        <f t="shared" si="10"/>
        <v>0</v>
      </c>
      <c r="L23" s="57">
        <f t="shared" si="10"/>
        <v>0</v>
      </c>
      <c r="M23" s="57">
        <f t="shared" si="10"/>
        <v>0</v>
      </c>
      <c r="N23" s="59">
        <f t="shared" si="8"/>
        <v>0</v>
      </c>
    </row>
    <row r="24" spans="1:14" x14ac:dyDescent="0.2">
      <c r="A24" s="60" t="s">
        <v>162</v>
      </c>
      <c r="B24" s="57">
        <f>-((Prognosetool!I26+Prognosetool!I27+Prognosetool!I28)*1.21)/12</f>
        <v>0</v>
      </c>
      <c r="C24" s="57">
        <f t="shared" si="10"/>
        <v>0</v>
      </c>
      <c r="D24" s="57">
        <f t="shared" si="10"/>
        <v>0</v>
      </c>
      <c r="E24" s="57">
        <f t="shared" si="10"/>
        <v>0</v>
      </c>
      <c r="F24" s="57">
        <f t="shared" si="10"/>
        <v>0</v>
      </c>
      <c r="G24" s="57">
        <f t="shared" si="10"/>
        <v>0</v>
      </c>
      <c r="H24" s="57">
        <f t="shared" si="10"/>
        <v>0</v>
      </c>
      <c r="I24" s="57">
        <f t="shared" si="10"/>
        <v>0</v>
      </c>
      <c r="J24" s="57">
        <f t="shared" si="10"/>
        <v>0</v>
      </c>
      <c r="K24" s="57">
        <f t="shared" si="10"/>
        <v>0</v>
      </c>
      <c r="L24" s="57">
        <f t="shared" si="10"/>
        <v>0</v>
      </c>
      <c r="M24" s="57">
        <f t="shared" si="10"/>
        <v>0</v>
      </c>
      <c r="N24" s="59">
        <f t="shared" si="8"/>
        <v>0</v>
      </c>
    </row>
    <row r="25" spans="1:14" x14ac:dyDescent="0.2">
      <c r="A25" s="60" t="s">
        <v>21</v>
      </c>
      <c r="B25" s="57">
        <f>-(Prognosetool!I36)/12</f>
        <v>0</v>
      </c>
      <c r="C25" s="57">
        <f t="shared" si="10"/>
        <v>0</v>
      </c>
      <c r="D25" s="57">
        <f t="shared" si="10"/>
        <v>0</v>
      </c>
      <c r="E25" s="57">
        <f t="shared" si="10"/>
        <v>0</v>
      </c>
      <c r="F25" s="57">
        <f t="shared" si="10"/>
        <v>0</v>
      </c>
      <c r="G25" s="57">
        <f t="shared" si="10"/>
        <v>0</v>
      </c>
      <c r="H25" s="57">
        <f t="shared" si="10"/>
        <v>0</v>
      </c>
      <c r="I25" s="57">
        <f t="shared" si="10"/>
        <v>0</v>
      </c>
      <c r="J25" s="57">
        <f t="shared" si="10"/>
        <v>0</v>
      </c>
      <c r="K25" s="57">
        <f t="shared" si="10"/>
        <v>0</v>
      </c>
      <c r="L25" s="57">
        <f t="shared" si="10"/>
        <v>0</v>
      </c>
      <c r="M25" s="57">
        <f t="shared" si="10"/>
        <v>0</v>
      </c>
      <c r="N25" s="59">
        <f t="shared" si="8"/>
        <v>0</v>
      </c>
    </row>
    <row r="26" spans="1:14" x14ac:dyDescent="0.2">
      <c r="A26" s="60" t="s">
        <v>237</v>
      </c>
      <c r="B26" s="57">
        <f>-(Prognosetool!I46)/12</f>
        <v>0</v>
      </c>
      <c r="C26" s="57">
        <f>+B26</f>
        <v>0</v>
      </c>
      <c r="D26" s="57">
        <f t="shared" si="10"/>
        <v>0</v>
      </c>
      <c r="E26" s="57">
        <f t="shared" si="10"/>
        <v>0</v>
      </c>
      <c r="F26" s="57">
        <f t="shared" si="10"/>
        <v>0</v>
      </c>
      <c r="G26" s="57">
        <f t="shared" si="10"/>
        <v>0</v>
      </c>
      <c r="H26" s="57">
        <f t="shared" si="10"/>
        <v>0</v>
      </c>
      <c r="I26" s="57">
        <f t="shared" si="10"/>
        <v>0</v>
      </c>
      <c r="J26" s="57">
        <f t="shared" si="10"/>
        <v>0</v>
      </c>
      <c r="K26" s="57">
        <f t="shared" si="10"/>
        <v>0</v>
      </c>
      <c r="L26" s="57">
        <f t="shared" si="10"/>
        <v>0</v>
      </c>
      <c r="M26" s="57">
        <f t="shared" si="10"/>
        <v>0</v>
      </c>
      <c r="N26" s="59">
        <f t="shared" si="8"/>
        <v>0</v>
      </c>
    </row>
    <row r="27" spans="1:14" x14ac:dyDescent="0.2">
      <c r="A27" s="60" t="s">
        <v>236</v>
      </c>
      <c r="B27" s="57">
        <f>-(Prognosetool!I47)/12</f>
        <v>0</v>
      </c>
      <c r="C27" s="57">
        <f t="shared" si="10"/>
        <v>0</v>
      </c>
      <c r="D27" s="57">
        <f t="shared" ref="D27" si="11">+C27</f>
        <v>0</v>
      </c>
      <c r="E27" s="57">
        <f t="shared" ref="E27" si="12">+D27</f>
        <v>0</v>
      </c>
      <c r="F27" s="57">
        <f t="shared" ref="F27" si="13">+E27</f>
        <v>0</v>
      </c>
      <c r="G27" s="57">
        <f t="shared" ref="G27" si="14">+F27</f>
        <v>0</v>
      </c>
      <c r="H27" s="57">
        <f t="shared" ref="H27" si="15">+G27</f>
        <v>0</v>
      </c>
      <c r="I27" s="57">
        <f t="shared" ref="I27" si="16">+H27</f>
        <v>0</v>
      </c>
      <c r="J27" s="57">
        <f t="shared" ref="J27" si="17">+I27</f>
        <v>0</v>
      </c>
      <c r="K27" s="57">
        <f t="shared" ref="K27" si="18">+J27</f>
        <v>0</v>
      </c>
      <c r="L27" s="57">
        <f t="shared" ref="L27" si="19">+K27</f>
        <v>0</v>
      </c>
      <c r="M27" s="57">
        <f t="shared" ref="M27" si="20">+L27</f>
        <v>0</v>
      </c>
      <c r="N27" s="59">
        <f t="shared" si="8"/>
        <v>0</v>
      </c>
    </row>
    <row r="28" spans="1:14" x14ac:dyDescent="0.2">
      <c r="A28" s="60" t="s">
        <v>164</v>
      </c>
      <c r="B28" s="57">
        <f>-(Prognosetool!I48)/12</f>
        <v>0</v>
      </c>
      <c r="C28" s="57">
        <f t="shared" ref="C28:M28" si="21">+B28</f>
        <v>0</v>
      </c>
      <c r="D28" s="57">
        <f t="shared" si="21"/>
        <v>0</v>
      </c>
      <c r="E28" s="57">
        <f t="shared" si="21"/>
        <v>0</v>
      </c>
      <c r="F28" s="57">
        <f t="shared" si="21"/>
        <v>0</v>
      </c>
      <c r="G28" s="57">
        <f t="shared" si="21"/>
        <v>0</v>
      </c>
      <c r="H28" s="57">
        <f t="shared" si="21"/>
        <v>0</v>
      </c>
      <c r="I28" s="57">
        <f t="shared" si="21"/>
        <v>0</v>
      </c>
      <c r="J28" s="57">
        <f t="shared" si="21"/>
        <v>0</v>
      </c>
      <c r="K28" s="57">
        <f t="shared" si="21"/>
        <v>0</v>
      </c>
      <c r="L28" s="57">
        <f t="shared" si="21"/>
        <v>0</v>
      </c>
      <c r="M28" s="57">
        <f t="shared" si="21"/>
        <v>0</v>
      </c>
      <c r="N28" s="59">
        <f t="shared" si="8"/>
        <v>0</v>
      </c>
    </row>
    <row r="29" spans="1:14" x14ac:dyDescent="0.2">
      <c r="A29" s="60" t="s">
        <v>165</v>
      </c>
      <c r="B29" s="57">
        <f>-'Aflossingen-nabetalingen 2022'!V3</f>
        <v>0</v>
      </c>
      <c r="C29" s="57">
        <f>-'Aflossingen-nabetalingen 2022'!V4</f>
        <v>0</v>
      </c>
      <c r="D29" s="57">
        <f>-'Aflossingen-nabetalingen 2022'!V5</f>
        <v>0</v>
      </c>
      <c r="E29" s="57">
        <f>-'Aflossingen-nabetalingen 2022'!V6</f>
        <v>0</v>
      </c>
      <c r="F29" s="57">
        <f>-'Aflossingen-nabetalingen 2022'!V7</f>
        <v>0</v>
      </c>
      <c r="G29" s="57">
        <f>-'Aflossingen-nabetalingen 2022'!V8</f>
        <v>0</v>
      </c>
      <c r="H29" s="57">
        <f>-'Aflossingen-nabetalingen 2022'!V9</f>
        <v>0</v>
      </c>
      <c r="I29" s="57">
        <f>-'Aflossingen-nabetalingen 2022'!V10</f>
        <v>0</v>
      </c>
      <c r="J29" s="57">
        <f>-'Aflossingen-nabetalingen 2022'!V11</f>
        <v>0</v>
      </c>
      <c r="K29" s="57">
        <f>-'Aflossingen-nabetalingen 2022'!V12</f>
        <v>0</v>
      </c>
      <c r="L29" s="57">
        <f>-'Aflossingen-nabetalingen 2022'!V13</f>
        <v>0</v>
      </c>
      <c r="M29" s="57">
        <f>-'Aflossingen-nabetalingen 2022'!V14</f>
        <v>0</v>
      </c>
      <c r="N29" s="59">
        <f t="shared" si="8"/>
        <v>0</v>
      </c>
    </row>
    <row r="30" spans="1:14" x14ac:dyDescent="0.2">
      <c r="A30" s="60" t="s">
        <v>196</v>
      </c>
      <c r="B30" s="57">
        <f>-'Aflossingen-nabetalingen 2022'!V25</f>
        <v>0</v>
      </c>
      <c r="C30" s="57">
        <f>-'Aflossingen-nabetalingen 2022'!V26</f>
        <v>0</v>
      </c>
      <c r="D30" s="57">
        <f>-'Aflossingen-nabetalingen 2022'!V27</f>
        <v>0</v>
      </c>
      <c r="E30" s="57">
        <f>-'Aflossingen-nabetalingen 2022'!V28</f>
        <v>0</v>
      </c>
      <c r="F30" s="57">
        <f>-'Aflossingen-nabetalingen 2022'!V29</f>
        <v>0</v>
      </c>
      <c r="G30" s="57">
        <f>-'Aflossingen-nabetalingen 2022'!V30</f>
        <v>0</v>
      </c>
      <c r="H30" s="57">
        <f>-'Aflossingen-nabetalingen 2022'!V31</f>
        <v>0</v>
      </c>
      <c r="I30" s="57">
        <f>-'Aflossingen-nabetalingen 2022'!V32</f>
        <v>0</v>
      </c>
      <c r="J30" s="57">
        <f>-'Aflossingen-nabetalingen 2022'!V33</f>
        <v>0</v>
      </c>
      <c r="K30" s="57">
        <f>-'Aflossingen-nabetalingen 2022'!V34</f>
        <v>0</v>
      </c>
      <c r="L30" s="57">
        <f>-'Aflossingen-nabetalingen 2022'!V35</f>
        <v>0</v>
      </c>
      <c r="M30" s="57">
        <f>-'Aflossingen-nabetalingen 2022'!V36</f>
        <v>0</v>
      </c>
      <c r="N30" s="59">
        <f t="shared" si="8"/>
        <v>0</v>
      </c>
    </row>
    <row r="31" spans="1:14" x14ac:dyDescent="0.2">
      <c r="A31" s="60" t="s">
        <v>198</v>
      </c>
      <c r="B31" s="57">
        <f>-'Aflossingen-nabetalingen 2022'!V48</f>
        <v>0</v>
      </c>
      <c r="C31" s="57">
        <f>-'Aflossingen-nabetalingen 2022'!V49</f>
        <v>0</v>
      </c>
      <c r="D31" s="57">
        <f>-'Aflossingen-nabetalingen 2022'!V50</f>
        <v>0</v>
      </c>
      <c r="E31" s="57">
        <f>-'Aflossingen-nabetalingen 2022'!V51</f>
        <v>0</v>
      </c>
      <c r="F31" s="57">
        <f>-'Aflossingen-nabetalingen 2022'!V52</f>
        <v>0</v>
      </c>
      <c r="G31" s="57">
        <f>-'Aflossingen-nabetalingen 2022'!V53</f>
        <v>0</v>
      </c>
      <c r="H31" s="57">
        <f>-'Aflossingen-nabetalingen 2022'!V54</f>
        <v>0</v>
      </c>
      <c r="I31" s="57">
        <f>-'Aflossingen-nabetalingen 2022'!V55</f>
        <v>0</v>
      </c>
      <c r="J31" s="57">
        <f>-'Aflossingen-nabetalingen 2022'!V56</f>
        <v>0</v>
      </c>
      <c r="K31" s="57">
        <f>-'Aflossingen-nabetalingen 2022'!V57</f>
        <v>0</v>
      </c>
      <c r="L31" s="57">
        <f>-'Aflossingen-nabetalingen 2022'!V58</f>
        <v>0</v>
      </c>
      <c r="M31" s="57">
        <f>-'Aflossingen-nabetalingen 2022'!V59</f>
        <v>0</v>
      </c>
      <c r="N31" s="59">
        <f t="shared" si="8"/>
        <v>0</v>
      </c>
    </row>
    <row r="32" spans="1:14" x14ac:dyDescent="0.2">
      <c r="A32" s="60" t="s">
        <v>197</v>
      </c>
      <c r="B32" s="57">
        <f>+'Aflossingen-nabetalingen 2022'!I71</f>
        <v>0</v>
      </c>
      <c r="C32" s="57">
        <f>+'Aflossingen-nabetalingen 2022'!I72</f>
        <v>0</v>
      </c>
      <c r="D32" s="57">
        <f>+'Aflossingen-nabetalingen 2022'!I73</f>
        <v>0</v>
      </c>
      <c r="E32" s="57">
        <f>+'Aflossingen-nabetalingen 2022'!I74</f>
        <v>0</v>
      </c>
      <c r="F32" s="57">
        <f>+'Aflossingen-nabetalingen 2022'!I75</f>
        <v>0</v>
      </c>
      <c r="G32" s="57">
        <f>+'Aflossingen-nabetalingen 2022'!I76</f>
        <v>0</v>
      </c>
      <c r="H32" s="57">
        <f>+'Aflossingen-nabetalingen 2022'!I77</f>
        <v>0</v>
      </c>
      <c r="I32" s="57">
        <f>+'Aflossingen-nabetalingen 2022'!I78</f>
        <v>0</v>
      </c>
      <c r="J32" s="57">
        <f>+'Aflossingen-nabetalingen 2022'!I79</f>
        <v>0</v>
      </c>
      <c r="K32" s="57">
        <f>+'Aflossingen-nabetalingen 2022'!I80</f>
        <v>0</v>
      </c>
      <c r="L32" s="57">
        <f>+'Aflossingen-nabetalingen 2022'!I90</f>
        <v>0</v>
      </c>
      <c r="M32" s="57">
        <f>+'Aflossingen-nabetalingen 2022'!I100</f>
        <v>0</v>
      </c>
      <c r="N32" s="59">
        <f t="shared" si="8"/>
        <v>0</v>
      </c>
    </row>
    <row r="33" spans="1:18" ht="13.5" thickBot="1" x14ac:dyDescent="0.25">
      <c r="A33" s="76" t="str">
        <f>+'[1]Exploitatie Ganswijk totaal'!A24</f>
        <v/>
      </c>
      <c r="B33" s="99"/>
      <c r="C33" s="99"/>
      <c r="D33" s="99"/>
      <c r="E33" s="99"/>
      <c r="F33" s="99"/>
      <c r="G33" s="99"/>
      <c r="H33" s="99"/>
      <c r="I33" s="99"/>
      <c r="J33" s="99"/>
      <c r="K33" s="99"/>
      <c r="L33" s="99"/>
      <c r="M33" s="99"/>
      <c r="N33" s="100"/>
    </row>
    <row r="34" spans="1:18" ht="14.25" thickTop="1" thickBot="1" x14ac:dyDescent="0.25">
      <c r="A34" s="103" t="s">
        <v>166</v>
      </c>
      <c r="B34" s="81" t="e">
        <f t="shared" ref="B34:M34" si="22">SUM(B20:B33)</f>
        <v>#DIV/0!</v>
      </c>
      <c r="C34" s="81" t="e">
        <f t="shared" si="22"/>
        <v>#DIV/0!</v>
      </c>
      <c r="D34" s="81" t="e">
        <f t="shared" si="22"/>
        <v>#DIV/0!</v>
      </c>
      <c r="E34" s="81" t="e">
        <f t="shared" si="22"/>
        <v>#DIV/0!</v>
      </c>
      <c r="F34" s="81" t="e">
        <f t="shared" si="22"/>
        <v>#DIV/0!</v>
      </c>
      <c r="G34" s="81" t="e">
        <f t="shared" si="22"/>
        <v>#DIV/0!</v>
      </c>
      <c r="H34" s="81" t="e">
        <f t="shared" si="22"/>
        <v>#DIV/0!</v>
      </c>
      <c r="I34" s="81" t="e">
        <f t="shared" si="22"/>
        <v>#DIV/0!</v>
      </c>
      <c r="J34" s="81" t="e">
        <f t="shared" si="22"/>
        <v>#DIV/0!</v>
      </c>
      <c r="K34" s="81" t="e">
        <f t="shared" si="22"/>
        <v>#DIV/0!</v>
      </c>
      <c r="L34" s="81" t="e">
        <f t="shared" si="22"/>
        <v>#DIV/0!</v>
      </c>
      <c r="M34" s="81" t="e">
        <f t="shared" si="22"/>
        <v>#DIV/0!</v>
      </c>
      <c r="N34" s="82" t="e">
        <f t="shared" si="8"/>
        <v>#DIV/0!</v>
      </c>
    </row>
    <row r="35" spans="1:18" ht="13.5" thickTop="1" x14ac:dyDescent="0.2">
      <c r="A35" s="74"/>
      <c r="B35" s="75"/>
      <c r="C35" s="75"/>
      <c r="D35" s="75"/>
      <c r="E35" s="75"/>
      <c r="F35" s="75"/>
      <c r="G35" s="75"/>
      <c r="H35" s="75"/>
      <c r="I35" s="75"/>
      <c r="J35" s="75"/>
      <c r="K35" s="75"/>
      <c r="L35" s="75"/>
      <c r="M35" s="75"/>
      <c r="N35" s="78"/>
    </row>
    <row r="36" spans="1:18" x14ac:dyDescent="0.2">
      <c r="A36" s="58" t="s">
        <v>167</v>
      </c>
      <c r="B36" s="57" t="e">
        <f t="shared" ref="B36:M36" si="23">-B9+B14</f>
        <v>#DIV/0!</v>
      </c>
      <c r="C36" s="57" t="e">
        <f t="shared" si="23"/>
        <v>#DIV/0!</v>
      </c>
      <c r="D36" s="57" t="e">
        <f t="shared" si="23"/>
        <v>#DIV/0!</v>
      </c>
      <c r="E36" s="57" t="e">
        <f t="shared" si="23"/>
        <v>#DIV/0!</v>
      </c>
      <c r="F36" s="57" t="e">
        <f t="shared" si="23"/>
        <v>#DIV/0!</v>
      </c>
      <c r="G36" s="57" t="e">
        <f t="shared" si="23"/>
        <v>#DIV/0!</v>
      </c>
      <c r="H36" s="57" t="e">
        <f t="shared" si="23"/>
        <v>#DIV/0!</v>
      </c>
      <c r="I36" s="57" t="e">
        <f t="shared" si="23"/>
        <v>#DIV/0!</v>
      </c>
      <c r="J36" s="57" t="e">
        <f t="shared" si="23"/>
        <v>#DIV/0!</v>
      </c>
      <c r="K36" s="57" t="e">
        <f t="shared" si="23"/>
        <v>#DIV/0!</v>
      </c>
      <c r="L36" s="57" t="e">
        <f t="shared" si="23"/>
        <v>#DIV/0!</v>
      </c>
      <c r="M36" s="57" t="e">
        <f t="shared" si="23"/>
        <v>#DIV/0!</v>
      </c>
      <c r="N36" s="59" t="e">
        <f>SUM(B36:M36)</f>
        <v>#DIV/0!</v>
      </c>
      <c r="P36" s="39"/>
    </row>
    <row r="37" spans="1:18" x14ac:dyDescent="0.2">
      <c r="A37" s="58" t="s">
        <v>168</v>
      </c>
      <c r="B37" s="94">
        <f>-((+B23+B24)-((+B23+B24)/1.21))</f>
        <v>0</v>
      </c>
      <c r="C37" s="94">
        <f>+B37</f>
        <v>0</v>
      </c>
      <c r="D37" s="94">
        <f t="shared" ref="D37:M37" si="24">+C37</f>
        <v>0</v>
      </c>
      <c r="E37" s="94">
        <f t="shared" si="24"/>
        <v>0</v>
      </c>
      <c r="F37" s="94">
        <f t="shared" si="24"/>
        <v>0</v>
      </c>
      <c r="G37" s="94">
        <f t="shared" si="24"/>
        <v>0</v>
      </c>
      <c r="H37" s="94">
        <f t="shared" si="24"/>
        <v>0</v>
      </c>
      <c r="I37" s="94">
        <f t="shared" si="24"/>
        <v>0</v>
      </c>
      <c r="J37" s="94">
        <f t="shared" si="24"/>
        <v>0</v>
      </c>
      <c r="K37" s="94">
        <f t="shared" si="24"/>
        <v>0</v>
      </c>
      <c r="L37" s="94">
        <f t="shared" si="24"/>
        <v>0</v>
      </c>
      <c r="M37" s="94">
        <f t="shared" si="24"/>
        <v>0</v>
      </c>
      <c r="N37" s="59">
        <f>SUM(B37:M37)</f>
        <v>0</v>
      </c>
    </row>
    <row r="38" spans="1:18" ht="13.5" thickBot="1" x14ac:dyDescent="0.25">
      <c r="A38" s="79"/>
      <c r="B38" s="77"/>
      <c r="C38" s="77"/>
      <c r="D38" s="77"/>
      <c r="E38" s="77"/>
      <c r="F38" s="77"/>
      <c r="G38" s="77"/>
      <c r="H38" s="77"/>
      <c r="I38" s="77"/>
      <c r="J38" s="77"/>
      <c r="K38" s="77"/>
      <c r="L38" s="77"/>
      <c r="M38" s="77"/>
      <c r="N38" s="80"/>
    </row>
    <row r="39" spans="1:18" ht="14.25" thickTop="1" thickBot="1" x14ac:dyDescent="0.25">
      <c r="A39" s="103" t="s">
        <v>169</v>
      </c>
      <c r="B39" s="81" t="e">
        <f t="shared" ref="B39:M39" si="25">+B18+B34+B36+B37</f>
        <v>#DIV/0!</v>
      </c>
      <c r="C39" s="81" t="e">
        <f t="shared" si="25"/>
        <v>#DIV/0!</v>
      </c>
      <c r="D39" s="81" t="e">
        <f t="shared" si="25"/>
        <v>#DIV/0!</v>
      </c>
      <c r="E39" s="81" t="e">
        <f t="shared" si="25"/>
        <v>#DIV/0!</v>
      </c>
      <c r="F39" s="81" t="e">
        <f t="shared" si="25"/>
        <v>#DIV/0!</v>
      </c>
      <c r="G39" s="81" t="e">
        <f t="shared" si="25"/>
        <v>#DIV/0!</v>
      </c>
      <c r="H39" s="81" t="e">
        <f t="shared" si="25"/>
        <v>#DIV/0!</v>
      </c>
      <c r="I39" s="81" t="e">
        <f t="shared" si="25"/>
        <v>#DIV/0!</v>
      </c>
      <c r="J39" s="81" t="e">
        <f t="shared" si="25"/>
        <v>#DIV/0!</v>
      </c>
      <c r="K39" s="81" t="e">
        <f t="shared" si="25"/>
        <v>#DIV/0!</v>
      </c>
      <c r="L39" s="81" t="e">
        <f t="shared" si="25"/>
        <v>#DIV/0!</v>
      </c>
      <c r="M39" s="81" t="e">
        <f t="shared" si="25"/>
        <v>#DIV/0!</v>
      </c>
      <c r="N39" s="82" t="e">
        <f>SUM(B39:M39)</f>
        <v>#DIV/0!</v>
      </c>
      <c r="R39" s="39"/>
    </row>
    <row r="40" spans="1:18" ht="13.5" thickTop="1" x14ac:dyDescent="0.2">
      <c r="A40" s="74" t="s">
        <v>170</v>
      </c>
      <c r="B40" s="154"/>
      <c r="C40" s="69" t="e">
        <f>+B41</f>
        <v>#DIV/0!</v>
      </c>
      <c r="D40" s="69" t="e">
        <f t="shared" ref="D40:M40" si="26">+C41</f>
        <v>#DIV/0!</v>
      </c>
      <c r="E40" s="69" t="e">
        <f t="shared" si="26"/>
        <v>#DIV/0!</v>
      </c>
      <c r="F40" s="69" t="e">
        <f t="shared" si="26"/>
        <v>#DIV/0!</v>
      </c>
      <c r="G40" s="69" t="e">
        <f t="shared" si="26"/>
        <v>#DIV/0!</v>
      </c>
      <c r="H40" s="69" t="e">
        <f t="shared" si="26"/>
        <v>#DIV/0!</v>
      </c>
      <c r="I40" s="69" t="e">
        <f t="shared" si="26"/>
        <v>#DIV/0!</v>
      </c>
      <c r="J40" s="69" t="e">
        <f t="shared" si="26"/>
        <v>#DIV/0!</v>
      </c>
      <c r="K40" s="69" t="e">
        <f t="shared" si="26"/>
        <v>#DIV/0!</v>
      </c>
      <c r="L40" s="69" t="e">
        <f t="shared" si="26"/>
        <v>#DIV/0!</v>
      </c>
      <c r="M40" s="69" t="e">
        <f t="shared" si="26"/>
        <v>#DIV/0!</v>
      </c>
      <c r="N40" s="70"/>
    </row>
    <row r="41" spans="1:18" ht="13.5" thickBot="1" x14ac:dyDescent="0.25">
      <c r="A41" s="61" t="s">
        <v>171</v>
      </c>
      <c r="B41" s="101" t="e">
        <f>+B40+B39</f>
        <v>#DIV/0!</v>
      </c>
      <c r="C41" s="101" t="e">
        <f>SUM(C39:C40)</f>
        <v>#DIV/0!</v>
      </c>
      <c r="D41" s="101" t="e">
        <f t="shared" ref="D41:M41" si="27">SUM(D39:D40)</f>
        <v>#DIV/0!</v>
      </c>
      <c r="E41" s="101" t="e">
        <f t="shared" si="27"/>
        <v>#DIV/0!</v>
      </c>
      <c r="F41" s="101" t="e">
        <f t="shared" si="27"/>
        <v>#DIV/0!</v>
      </c>
      <c r="G41" s="101" t="e">
        <f t="shared" si="27"/>
        <v>#DIV/0!</v>
      </c>
      <c r="H41" s="101" t="e">
        <f t="shared" si="27"/>
        <v>#DIV/0!</v>
      </c>
      <c r="I41" s="101" t="e">
        <f t="shared" si="27"/>
        <v>#DIV/0!</v>
      </c>
      <c r="J41" s="101" t="e">
        <f t="shared" si="27"/>
        <v>#DIV/0!</v>
      </c>
      <c r="K41" s="101" t="e">
        <f t="shared" si="27"/>
        <v>#DIV/0!</v>
      </c>
      <c r="L41" s="101" t="e">
        <f t="shared" si="27"/>
        <v>#DIV/0!</v>
      </c>
      <c r="M41" s="101" t="e">
        <f t="shared" si="27"/>
        <v>#DIV/0!</v>
      </c>
      <c r="N41" s="102"/>
    </row>
    <row r="42" spans="1:18" ht="13.5" thickTop="1" x14ac:dyDescent="0.2">
      <c r="A42" s="345" t="s">
        <v>286</v>
      </c>
      <c r="B42" s="346"/>
      <c r="C42" s="346"/>
      <c r="D42" s="346"/>
      <c r="E42" s="346"/>
      <c r="F42" s="346"/>
      <c r="G42" s="346"/>
      <c r="H42" s="346"/>
      <c r="I42" s="346"/>
      <c r="J42" s="346"/>
      <c r="K42" s="346"/>
      <c r="L42" s="346"/>
      <c r="M42" s="346"/>
      <c r="N42" s="347"/>
    </row>
    <row r="43" spans="1:18" x14ac:dyDescent="0.2">
      <c r="A43" s="348"/>
      <c r="B43" s="349"/>
      <c r="C43" s="349"/>
      <c r="D43" s="349"/>
      <c r="E43" s="349"/>
      <c r="F43" s="349"/>
      <c r="G43" s="349"/>
      <c r="H43" s="349"/>
      <c r="I43" s="349"/>
      <c r="J43" s="349"/>
      <c r="K43" s="349"/>
      <c r="L43" s="349"/>
      <c r="M43" s="349"/>
      <c r="N43" s="350"/>
    </row>
    <row r="44" spans="1:18" x14ac:dyDescent="0.2">
      <c r="A44" s="348"/>
      <c r="B44" s="349"/>
      <c r="C44" s="349"/>
      <c r="D44" s="349"/>
      <c r="E44" s="349"/>
      <c r="F44" s="349"/>
      <c r="G44" s="349"/>
      <c r="H44" s="349"/>
      <c r="I44" s="349"/>
      <c r="J44" s="349"/>
      <c r="K44" s="349"/>
      <c r="L44" s="349"/>
      <c r="M44" s="349"/>
      <c r="N44" s="350"/>
    </row>
    <row r="45" spans="1:18" x14ac:dyDescent="0.2">
      <c r="A45" s="348"/>
      <c r="B45" s="349"/>
      <c r="C45" s="349"/>
      <c r="D45" s="349"/>
      <c r="E45" s="349"/>
      <c r="F45" s="349"/>
      <c r="G45" s="349"/>
      <c r="H45" s="349"/>
      <c r="I45" s="349"/>
      <c r="J45" s="349"/>
      <c r="K45" s="349"/>
      <c r="L45" s="349"/>
      <c r="M45" s="349"/>
      <c r="N45" s="350"/>
    </row>
    <row r="46" spans="1:18" x14ac:dyDescent="0.2">
      <c r="A46" s="348"/>
      <c r="B46" s="349"/>
      <c r="C46" s="349"/>
      <c r="D46" s="349"/>
      <c r="E46" s="349"/>
      <c r="F46" s="349"/>
      <c r="G46" s="349"/>
      <c r="H46" s="349"/>
      <c r="I46" s="349"/>
      <c r="J46" s="349"/>
      <c r="K46" s="349"/>
      <c r="L46" s="349"/>
      <c r="M46" s="349"/>
      <c r="N46" s="350"/>
    </row>
    <row r="47" spans="1:18" x14ac:dyDescent="0.2">
      <c r="A47" s="348"/>
      <c r="B47" s="349"/>
      <c r="C47" s="349"/>
      <c r="D47" s="349"/>
      <c r="E47" s="349"/>
      <c r="F47" s="349"/>
      <c r="G47" s="349"/>
      <c r="H47" s="349"/>
      <c r="I47" s="349"/>
      <c r="J47" s="349"/>
      <c r="K47" s="349"/>
      <c r="L47" s="349"/>
      <c r="M47" s="349"/>
      <c r="N47" s="350"/>
    </row>
    <row r="48" spans="1:18" x14ac:dyDescent="0.2">
      <c r="A48" s="348"/>
      <c r="B48" s="349"/>
      <c r="C48" s="349"/>
      <c r="D48" s="349"/>
      <c r="E48" s="349"/>
      <c r="F48" s="349"/>
      <c r="G48" s="349"/>
      <c r="H48" s="349"/>
      <c r="I48" s="349"/>
      <c r="J48" s="349"/>
      <c r="K48" s="349"/>
      <c r="L48" s="349"/>
      <c r="M48" s="349"/>
      <c r="N48" s="350"/>
    </row>
    <row r="49" spans="1:14" ht="13.5" thickBot="1" x14ac:dyDescent="0.25">
      <c r="A49" s="351"/>
      <c r="B49" s="352"/>
      <c r="C49" s="352"/>
      <c r="D49" s="352"/>
      <c r="E49" s="352"/>
      <c r="F49" s="352"/>
      <c r="G49" s="352"/>
      <c r="H49" s="352"/>
      <c r="I49" s="352"/>
      <c r="J49" s="352"/>
      <c r="K49" s="352"/>
      <c r="L49" s="352"/>
      <c r="M49" s="352"/>
      <c r="N49" s="353"/>
    </row>
    <row r="50" spans="1:14" ht="13.5" thickTop="1" x14ac:dyDescent="0.2">
      <c r="B50" s="42"/>
      <c r="C50" s="42"/>
      <c r="E50" s="42"/>
      <c r="F50" s="42"/>
      <c r="H50" s="42"/>
      <c r="I50" s="42"/>
    </row>
    <row r="51" spans="1:14" x14ac:dyDescent="0.2">
      <c r="B51" s="42"/>
      <c r="C51" s="42"/>
      <c r="E51" s="42"/>
      <c r="F51" s="42"/>
      <c r="H51" s="42"/>
      <c r="I51" s="42"/>
    </row>
    <row r="52" spans="1:14" x14ac:dyDescent="0.2">
      <c r="B52" s="42"/>
      <c r="C52" s="42"/>
      <c r="E52" s="42"/>
      <c r="F52" s="42"/>
      <c r="H52" s="42"/>
      <c r="I52" s="42"/>
    </row>
    <row r="53" spans="1:14" x14ac:dyDescent="0.2">
      <c r="B53" s="42"/>
      <c r="C53" s="42"/>
      <c r="E53" s="42"/>
      <c r="F53" s="42"/>
      <c r="H53" s="42"/>
      <c r="I53" s="42"/>
    </row>
    <row r="54" spans="1:14" x14ac:dyDescent="0.2">
      <c r="B54" s="42"/>
      <c r="C54" s="42"/>
      <c r="E54" s="42"/>
      <c r="F54" s="42"/>
      <c r="H54" s="42"/>
      <c r="I54" s="42"/>
    </row>
    <row r="55" spans="1:14" x14ac:dyDescent="0.2">
      <c r="B55" s="42"/>
      <c r="C55" s="42"/>
      <c r="E55" s="42"/>
      <c r="F55" s="42"/>
      <c r="H55" s="42"/>
      <c r="I55" s="42"/>
    </row>
    <row r="56" spans="1:14" x14ac:dyDescent="0.2">
      <c r="B56" s="42"/>
      <c r="C56" s="42"/>
      <c r="E56" s="42"/>
      <c r="F56" s="42"/>
      <c r="H56" s="42"/>
      <c r="I56" s="42"/>
    </row>
    <row r="58" spans="1:14" x14ac:dyDescent="0.2">
      <c r="B58" s="41"/>
      <c r="C58" s="41"/>
      <c r="E58" s="41"/>
      <c r="F58" s="41"/>
      <c r="H58" s="41"/>
      <c r="I58" s="41"/>
    </row>
  </sheetData>
  <sheetProtection algorithmName="SHA-512" hashValue="XLuDf9cyGWI8+XHlnfs8ZDF1vABFslP6SIO2zPKIfW1yHi7Yd1UJejYkHJV14I2WH1r0Q9ZdqeZL4N91vGegJw==" saltValue="ncFoO86me3zenUkxT2DqXg==" spinCount="100000" sheet="1" objects="1" scenarios="1"/>
  <mergeCells count="4">
    <mergeCell ref="A1:N1"/>
    <mergeCell ref="A17:N17"/>
    <mergeCell ref="A19:N19"/>
    <mergeCell ref="A42:N49"/>
  </mergeCells>
  <pageMargins left="0.7" right="0.7" top="0.75" bottom="0.75" header="0.3" footer="0.3"/>
  <pageSetup paperSize="9" scale="76"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82F43-F8D6-4204-8383-BF0098F1992F}">
  <sheetPr codeName="Blad1"/>
  <dimension ref="A1:S58"/>
  <sheetViews>
    <sheetView topLeftCell="A9" zoomScaleNormal="100" workbookViewId="0">
      <selection activeCell="G24" sqref="G24"/>
    </sheetView>
  </sheetViews>
  <sheetFormatPr defaultColWidth="9.140625" defaultRowHeight="12.75" x14ac:dyDescent="0.2"/>
  <cols>
    <col min="1" max="1" width="38" style="36" customWidth="1"/>
    <col min="2" max="2" width="11.5703125" style="36" customWidth="1"/>
    <col min="3" max="13" width="10" style="36" customWidth="1"/>
    <col min="14" max="14" width="10.42578125" style="36" customWidth="1"/>
    <col min="15" max="15" width="9.140625" style="36"/>
    <col min="16" max="17" width="12" style="36" bestFit="1" customWidth="1"/>
    <col min="18" max="20" width="9.42578125" style="36" bestFit="1" customWidth="1"/>
    <col min="21" max="16384" width="9.140625" style="36"/>
  </cols>
  <sheetData>
    <row r="1" spans="1:19" ht="17.25" thickTop="1" thickBot="1" x14ac:dyDescent="0.3">
      <c r="A1" s="339" t="s">
        <v>268</v>
      </c>
      <c r="B1" s="340"/>
      <c r="C1" s="340"/>
      <c r="D1" s="340"/>
      <c r="E1" s="340"/>
      <c r="F1" s="340"/>
      <c r="G1" s="340"/>
      <c r="H1" s="340"/>
      <c r="I1" s="340"/>
      <c r="J1" s="340"/>
      <c r="K1" s="340"/>
      <c r="L1" s="340"/>
      <c r="M1" s="340"/>
      <c r="N1" s="341"/>
    </row>
    <row r="2" spans="1:19" ht="13.5" thickTop="1" x14ac:dyDescent="0.2">
      <c r="A2" s="62" t="s">
        <v>136</v>
      </c>
      <c r="B2" s="104">
        <f>+B3*1.21</f>
        <v>0</v>
      </c>
      <c r="C2" s="63" t="s">
        <v>137</v>
      </c>
      <c r="D2" s="63"/>
      <c r="E2" s="64"/>
      <c r="F2" s="64"/>
      <c r="G2" s="64"/>
      <c r="H2" s="64"/>
      <c r="I2" s="64"/>
      <c r="J2" s="64"/>
      <c r="K2" s="64"/>
      <c r="L2" s="64"/>
      <c r="M2" s="64"/>
      <c r="N2" s="65"/>
    </row>
    <row r="3" spans="1:19" x14ac:dyDescent="0.2">
      <c r="A3" s="53" t="s">
        <v>136</v>
      </c>
      <c r="B3" s="94">
        <f>+Prognosetool!L19</f>
        <v>0</v>
      </c>
      <c r="C3" s="54" t="s">
        <v>138</v>
      </c>
      <c r="D3" s="55"/>
      <c r="E3" s="55"/>
      <c r="F3" s="55"/>
      <c r="G3" s="55"/>
      <c r="H3" s="55"/>
      <c r="I3" s="55"/>
      <c r="J3" s="55"/>
      <c r="K3" s="55"/>
      <c r="L3" s="55"/>
      <c r="M3" s="55"/>
      <c r="N3" s="56"/>
    </row>
    <row r="4" spans="1:19" x14ac:dyDescent="0.2">
      <c r="A4" s="53" t="s">
        <v>174</v>
      </c>
      <c r="B4" s="248" t="e">
        <f>+Prognosetool!M21</f>
        <v>#DIV/0!</v>
      </c>
      <c r="C4" s="54"/>
      <c r="D4" s="54"/>
      <c r="E4" s="55"/>
      <c r="F4" s="55"/>
      <c r="G4" s="55"/>
      <c r="H4" s="55"/>
      <c r="I4" s="55"/>
      <c r="J4" s="55"/>
      <c r="K4" s="55"/>
      <c r="L4" s="55"/>
      <c r="M4" s="55"/>
      <c r="N4" s="56"/>
    </row>
    <row r="5" spans="1:19" ht="13.5" thickBot="1" x14ac:dyDescent="0.25">
      <c r="A5" s="66" t="s">
        <v>10</v>
      </c>
      <c r="B5" s="249" t="e">
        <f>+B3*(1-B4)</f>
        <v>#DIV/0!</v>
      </c>
      <c r="C5" s="54" t="s">
        <v>138</v>
      </c>
      <c r="D5" s="67"/>
      <c r="E5" s="67"/>
      <c r="F5" s="67"/>
      <c r="G5" s="67"/>
      <c r="H5" s="67"/>
      <c r="I5" s="67"/>
      <c r="J5" s="67"/>
      <c r="K5" s="67"/>
      <c r="L5" s="67"/>
      <c r="M5" s="67"/>
      <c r="N5" s="68"/>
    </row>
    <row r="6" spans="1:19" ht="14.25" thickTop="1" thickBot="1" x14ac:dyDescent="0.25">
      <c r="A6" s="89" t="s">
        <v>202</v>
      </c>
      <c r="B6" s="90" t="s">
        <v>139</v>
      </c>
      <c r="C6" s="90" t="s">
        <v>140</v>
      </c>
      <c r="D6" s="90" t="s">
        <v>141</v>
      </c>
      <c r="E6" s="90" t="s">
        <v>142</v>
      </c>
      <c r="F6" s="90" t="s">
        <v>143</v>
      </c>
      <c r="G6" s="90" t="s">
        <v>144</v>
      </c>
      <c r="H6" s="90" t="s">
        <v>145</v>
      </c>
      <c r="I6" s="90" t="s">
        <v>146</v>
      </c>
      <c r="J6" s="90" t="s">
        <v>147</v>
      </c>
      <c r="K6" s="90" t="s">
        <v>148</v>
      </c>
      <c r="L6" s="90" t="s">
        <v>149</v>
      </c>
      <c r="M6" s="90" t="s">
        <v>150</v>
      </c>
      <c r="N6" s="91" t="s">
        <v>151</v>
      </c>
    </row>
    <row r="7" spans="1:19" ht="13.5" thickTop="1" x14ac:dyDescent="0.2">
      <c r="A7" s="62" t="s">
        <v>152</v>
      </c>
      <c r="B7" s="250" t="e">
        <f>+'Omzet per maand 2019-2023'!N3</f>
        <v>#DIV/0!</v>
      </c>
      <c r="C7" s="250" t="e">
        <f>+'Omzet per maand 2019-2023'!N4</f>
        <v>#DIV/0!</v>
      </c>
      <c r="D7" s="250" t="e">
        <f>+'Omzet per maand 2019-2023'!N5</f>
        <v>#DIV/0!</v>
      </c>
      <c r="E7" s="250" t="e">
        <f>+'Omzet per maand 2019-2023'!N6</f>
        <v>#DIV/0!</v>
      </c>
      <c r="F7" s="250" t="e">
        <f>+'Omzet per maand 2019-2023'!N7</f>
        <v>#DIV/0!</v>
      </c>
      <c r="G7" s="250" t="e">
        <f>+'Omzet per maand 2019-2023'!N8</f>
        <v>#DIV/0!</v>
      </c>
      <c r="H7" s="250" t="e">
        <f>+'Omzet per maand 2019-2023'!N9</f>
        <v>#DIV/0!</v>
      </c>
      <c r="I7" s="250" t="e">
        <f>+'Omzet per maand 2019-2023'!N10</f>
        <v>#DIV/0!</v>
      </c>
      <c r="J7" s="250" t="e">
        <f>+'Omzet per maand 2019-2023'!N11</f>
        <v>#DIV/0!</v>
      </c>
      <c r="K7" s="250" t="e">
        <f>+'Omzet per maand 2019-2023'!N12</f>
        <v>#DIV/0!</v>
      </c>
      <c r="L7" s="250" t="e">
        <f>+'Omzet per maand 2019-2023'!N13</f>
        <v>#DIV/0!</v>
      </c>
      <c r="M7" s="250" t="e">
        <f>+'Omzet per maand 2019-2023'!N14</f>
        <v>#DIV/0!</v>
      </c>
      <c r="N7" s="251" t="e">
        <f>SUM(B7:M7)</f>
        <v>#DIV/0!</v>
      </c>
      <c r="O7" s="40"/>
    </row>
    <row r="8" spans="1:19" x14ac:dyDescent="0.2">
      <c r="A8" s="53" t="s">
        <v>153</v>
      </c>
      <c r="B8" s="85" t="e">
        <f>+$B$2*B7</f>
        <v>#DIV/0!</v>
      </c>
      <c r="C8" s="85" t="e">
        <f t="shared" ref="C8:M8" si="0">+$B$2*C7</f>
        <v>#DIV/0!</v>
      </c>
      <c r="D8" s="85" t="e">
        <f t="shared" si="0"/>
        <v>#DIV/0!</v>
      </c>
      <c r="E8" s="85" t="e">
        <f t="shared" si="0"/>
        <v>#DIV/0!</v>
      </c>
      <c r="F8" s="85" t="e">
        <f t="shared" si="0"/>
        <v>#DIV/0!</v>
      </c>
      <c r="G8" s="85" t="e">
        <f t="shared" si="0"/>
        <v>#DIV/0!</v>
      </c>
      <c r="H8" s="85" t="e">
        <f t="shared" si="0"/>
        <v>#DIV/0!</v>
      </c>
      <c r="I8" s="85" t="e">
        <f t="shared" si="0"/>
        <v>#DIV/0!</v>
      </c>
      <c r="J8" s="85" t="e">
        <f t="shared" si="0"/>
        <v>#DIV/0!</v>
      </c>
      <c r="K8" s="85" t="e">
        <f t="shared" si="0"/>
        <v>#DIV/0!</v>
      </c>
      <c r="L8" s="85" t="e">
        <f t="shared" si="0"/>
        <v>#DIV/0!</v>
      </c>
      <c r="M8" s="85" t="e">
        <f t="shared" si="0"/>
        <v>#DIV/0!</v>
      </c>
      <c r="N8" s="86" t="e">
        <f>SUM(B8:M8)</f>
        <v>#DIV/0!</v>
      </c>
    </row>
    <row r="9" spans="1:19" x14ac:dyDescent="0.2">
      <c r="A9" s="53" t="s">
        <v>154</v>
      </c>
      <c r="B9" s="85" t="e">
        <f>+B8-(B8/1.21)</f>
        <v>#DIV/0!</v>
      </c>
      <c r="C9" s="85" t="e">
        <f t="shared" ref="C9:M9" si="1">+C8-(C8/1.21)</f>
        <v>#DIV/0!</v>
      </c>
      <c r="D9" s="85" t="e">
        <f t="shared" si="1"/>
        <v>#DIV/0!</v>
      </c>
      <c r="E9" s="85" t="e">
        <f t="shared" si="1"/>
        <v>#DIV/0!</v>
      </c>
      <c r="F9" s="85" t="e">
        <f t="shared" si="1"/>
        <v>#DIV/0!</v>
      </c>
      <c r="G9" s="85" t="e">
        <f t="shared" si="1"/>
        <v>#DIV/0!</v>
      </c>
      <c r="H9" s="85" t="e">
        <f t="shared" si="1"/>
        <v>#DIV/0!</v>
      </c>
      <c r="I9" s="85" t="e">
        <f t="shared" si="1"/>
        <v>#DIV/0!</v>
      </c>
      <c r="J9" s="85" t="e">
        <f t="shared" si="1"/>
        <v>#DIV/0!</v>
      </c>
      <c r="K9" s="85" t="e">
        <f t="shared" si="1"/>
        <v>#DIV/0!</v>
      </c>
      <c r="L9" s="85" t="e">
        <f t="shared" si="1"/>
        <v>#DIV/0!</v>
      </c>
      <c r="M9" s="85" t="e">
        <f t="shared" si="1"/>
        <v>#DIV/0!</v>
      </c>
      <c r="N9" s="86" t="e">
        <f>SUM(B9:M9)</f>
        <v>#DIV/0!</v>
      </c>
      <c r="R9" s="39"/>
      <c r="S9" s="39"/>
    </row>
    <row r="10" spans="1:19" ht="13.5" thickBot="1" x14ac:dyDescent="0.25">
      <c r="A10" s="66" t="s">
        <v>155</v>
      </c>
      <c r="B10" s="87" t="e">
        <f>+B8-B9</f>
        <v>#DIV/0!</v>
      </c>
      <c r="C10" s="87" t="e">
        <f t="shared" ref="C10:M10" si="2">+C8-C9</f>
        <v>#DIV/0!</v>
      </c>
      <c r="D10" s="87" t="e">
        <f t="shared" si="2"/>
        <v>#DIV/0!</v>
      </c>
      <c r="E10" s="87" t="e">
        <f t="shared" si="2"/>
        <v>#DIV/0!</v>
      </c>
      <c r="F10" s="87" t="e">
        <f t="shared" si="2"/>
        <v>#DIV/0!</v>
      </c>
      <c r="G10" s="87" t="e">
        <f t="shared" si="2"/>
        <v>#DIV/0!</v>
      </c>
      <c r="H10" s="87" t="e">
        <f t="shared" si="2"/>
        <v>#DIV/0!</v>
      </c>
      <c r="I10" s="87" t="e">
        <f t="shared" si="2"/>
        <v>#DIV/0!</v>
      </c>
      <c r="J10" s="87" t="e">
        <f t="shared" si="2"/>
        <v>#DIV/0!</v>
      </c>
      <c r="K10" s="87" t="e">
        <f t="shared" si="2"/>
        <v>#DIV/0!</v>
      </c>
      <c r="L10" s="87" t="e">
        <f t="shared" si="2"/>
        <v>#DIV/0!</v>
      </c>
      <c r="M10" s="87" t="e">
        <f t="shared" si="2"/>
        <v>#DIV/0!</v>
      </c>
      <c r="N10" s="88" t="e">
        <f>SUM(B10:M10)</f>
        <v>#DIV/0!</v>
      </c>
    </row>
    <row r="11" spans="1:19" ht="14.25" thickTop="1" thickBot="1" x14ac:dyDescent="0.25">
      <c r="A11" s="89" t="s">
        <v>203</v>
      </c>
      <c r="B11" s="90" t="s">
        <v>139</v>
      </c>
      <c r="C11" s="90" t="s">
        <v>140</v>
      </c>
      <c r="D11" s="90" t="s">
        <v>141</v>
      </c>
      <c r="E11" s="90" t="s">
        <v>142</v>
      </c>
      <c r="F11" s="90" t="s">
        <v>143</v>
      </c>
      <c r="G11" s="90" t="s">
        <v>144</v>
      </c>
      <c r="H11" s="90" t="s">
        <v>145</v>
      </c>
      <c r="I11" s="90" t="s">
        <v>146</v>
      </c>
      <c r="J11" s="90" t="s">
        <v>147</v>
      </c>
      <c r="K11" s="90" t="s">
        <v>148</v>
      </c>
      <c r="L11" s="90" t="s">
        <v>149</v>
      </c>
      <c r="M11" s="90" t="s">
        <v>150</v>
      </c>
      <c r="N11" s="91" t="s">
        <v>151</v>
      </c>
    </row>
    <row r="12" spans="1:19" ht="13.5" thickTop="1" x14ac:dyDescent="0.2">
      <c r="A12" s="62" t="s">
        <v>156</v>
      </c>
      <c r="B12" s="252" t="e">
        <f>+'Inkoop per maand 2019-2023'!N3</f>
        <v>#DIV/0!</v>
      </c>
      <c r="C12" s="252" t="e">
        <f>+'Inkoop per maand 2019-2023'!N4</f>
        <v>#DIV/0!</v>
      </c>
      <c r="D12" s="252" t="e">
        <f>+'Inkoop per maand 2019-2023'!N5</f>
        <v>#DIV/0!</v>
      </c>
      <c r="E12" s="252" t="e">
        <f>+'Inkoop per maand 2019-2023'!N6</f>
        <v>#DIV/0!</v>
      </c>
      <c r="F12" s="252" t="e">
        <f>+'Inkoop per maand 2019-2023'!N7</f>
        <v>#DIV/0!</v>
      </c>
      <c r="G12" s="252" t="e">
        <f>+'Inkoop per maand 2019-2023'!N8</f>
        <v>#DIV/0!</v>
      </c>
      <c r="H12" s="252" t="e">
        <f>+'Inkoop per maand 2019-2023'!N9</f>
        <v>#DIV/0!</v>
      </c>
      <c r="I12" s="252" t="e">
        <f>+'Inkoop per maand 2019-2023'!N10</f>
        <v>#DIV/0!</v>
      </c>
      <c r="J12" s="252" t="e">
        <f>+'Inkoop per maand 2019-2023'!N11</f>
        <v>#DIV/0!</v>
      </c>
      <c r="K12" s="252" t="e">
        <f>+'Inkoop per maand 2019-2023'!N12</f>
        <v>#DIV/0!</v>
      </c>
      <c r="L12" s="252" t="e">
        <f>+'Inkoop per maand 2019-2023'!N13</f>
        <v>#DIV/0!</v>
      </c>
      <c r="M12" s="252" t="e">
        <f>+'Inkoop per maand 2019-2023'!N14</f>
        <v>#DIV/0!</v>
      </c>
      <c r="N12" s="253" t="e">
        <f>SUM(B12:M12)</f>
        <v>#DIV/0!</v>
      </c>
      <c r="P12" s="41"/>
    </row>
    <row r="13" spans="1:19" x14ac:dyDescent="0.2">
      <c r="A13" s="53" t="s">
        <v>175</v>
      </c>
      <c r="B13" s="94" t="e">
        <f>SUM(B14:B15)</f>
        <v>#DIV/0!</v>
      </c>
      <c r="C13" s="94" t="e">
        <f t="shared" ref="C13:M13" si="3">SUM(C14:C15)</f>
        <v>#DIV/0!</v>
      </c>
      <c r="D13" s="94" t="e">
        <f t="shared" si="3"/>
        <v>#DIV/0!</v>
      </c>
      <c r="E13" s="94" t="e">
        <f t="shared" si="3"/>
        <v>#DIV/0!</v>
      </c>
      <c r="F13" s="94" t="e">
        <f t="shared" si="3"/>
        <v>#DIV/0!</v>
      </c>
      <c r="G13" s="94" t="e">
        <f t="shared" si="3"/>
        <v>#DIV/0!</v>
      </c>
      <c r="H13" s="94" t="e">
        <f t="shared" si="3"/>
        <v>#DIV/0!</v>
      </c>
      <c r="I13" s="94" t="e">
        <f t="shared" si="3"/>
        <v>#DIV/0!</v>
      </c>
      <c r="J13" s="94" t="e">
        <f t="shared" si="3"/>
        <v>#DIV/0!</v>
      </c>
      <c r="K13" s="94" t="e">
        <f t="shared" si="3"/>
        <v>#DIV/0!</v>
      </c>
      <c r="L13" s="94" t="e">
        <f t="shared" si="3"/>
        <v>#DIV/0!</v>
      </c>
      <c r="M13" s="94" t="e">
        <f t="shared" si="3"/>
        <v>#DIV/0!</v>
      </c>
      <c r="N13" s="95" t="e">
        <f>SUM(B13:M13)</f>
        <v>#DIV/0!</v>
      </c>
      <c r="O13" s="39"/>
      <c r="P13" s="39"/>
    </row>
    <row r="14" spans="1:19" x14ac:dyDescent="0.2">
      <c r="A14" s="53" t="s">
        <v>154</v>
      </c>
      <c r="B14" s="94" t="e">
        <f>+B15*21%</f>
        <v>#DIV/0!</v>
      </c>
      <c r="C14" s="94" t="e">
        <f t="shared" ref="C14:M14" si="4">+C15*21%</f>
        <v>#DIV/0!</v>
      </c>
      <c r="D14" s="94" t="e">
        <f t="shared" si="4"/>
        <v>#DIV/0!</v>
      </c>
      <c r="E14" s="94" t="e">
        <f t="shared" si="4"/>
        <v>#DIV/0!</v>
      </c>
      <c r="F14" s="94" t="e">
        <f t="shared" si="4"/>
        <v>#DIV/0!</v>
      </c>
      <c r="G14" s="94" t="e">
        <f t="shared" si="4"/>
        <v>#DIV/0!</v>
      </c>
      <c r="H14" s="94" t="e">
        <f t="shared" si="4"/>
        <v>#DIV/0!</v>
      </c>
      <c r="I14" s="94" t="e">
        <f t="shared" si="4"/>
        <v>#DIV/0!</v>
      </c>
      <c r="J14" s="94" t="e">
        <f t="shared" si="4"/>
        <v>#DIV/0!</v>
      </c>
      <c r="K14" s="94" t="e">
        <f t="shared" si="4"/>
        <v>#DIV/0!</v>
      </c>
      <c r="L14" s="94" t="e">
        <f t="shared" si="4"/>
        <v>#DIV/0!</v>
      </c>
      <c r="M14" s="94" t="e">
        <f t="shared" si="4"/>
        <v>#DIV/0!</v>
      </c>
      <c r="N14" s="95" t="e">
        <f>SUM(B14:M14)</f>
        <v>#DIV/0!</v>
      </c>
    </row>
    <row r="15" spans="1:19" ht="13.5" thickBot="1" x14ac:dyDescent="0.25">
      <c r="A15" s="66" t="s">
        <v>176</v>
      </c>
      <c r="B15" s="96" t="e">
        <f>+$B$5*B12</f>
        <v>#DIV/0!</v>
      </c>
      <c r="C15" s="96" t="e">
        <f t="shared" ref="C15:M15" si="5">+$B$5*C12</f>
        <v>#DIV/0!</v>
      </c>
      <c r="D15" s="96" t="e">
        <f t="shared" si="5"/>
        <v>#DIV/0!</v>
      </c>
      <c r="E15" s="96" t="e">
        <f t="shared" si="5"/>
        <v>#DIV/0!</v>
      </c>
      <c r="F15" s="96" t="e">
        <f t="shared" si="5"/>
        <v>#DIV/0!</v>
      </c>
      <c r="G15" s="96" t="e">
        <f t="shared" si="5"/>
        <v>#DIV/0!</v>
      </c>
      <c r="H15" s="96" t="e">
        <f t="shared" si="5"/>
        <v>#DIV/0!</v>
      </c>
      <c r="I15" s="96" t="e">
        <f t="shared" si="5"/>
        <v>#DIV/0!</v>
      </c>
      <c r="J15" s="96" t="e">
        <f t="shared" si="5"/>
        <v>#DIV/0!</v>
      </c>
      <c r="K15" s="96" t="e">
        <f t="shared" si="5"/>
        <v>#DIV/0!</v>
      </c>
      <c r="L15" s="96" t="e">
        <f t="shared" si="5"/>
        <v>#DIV/0!</v>
      </c>
      <c r="M15" s="96" t="e">
        <f t="shared" si="5"/>
        <v>#DIV/0!</v>
      </c>
      <c r="N15" s="97" t="e">
        <f>SUM(B15:M15)</f>
        <v>#DIV/0!</v>
      </c>
    </row>
    <row r="16" spans="1:19" ht="14.25" thickTop="1" thickBot="1" x14ac:dyDescent="0.25">
      <c r="A16" s="71" t="s">
        <v>269</v>
      </c>
      <c r="B16" s="72" t="s">
        <v>139</v>
      </c>
      <c r="C16" s="72" t="s">
        <v>140</v>
      </c>
      <c r="D16" s="72" t="s">
        <v>141</v>
      </c>
      <c r="E16" s="72" t="s">
        <v>142</v>
      </c>
      <c r="F16" s="72" t="s">
        <v>143</v>
      </c>
      <c r="G16" s="72" t="s">
        <v>144</v>
      </c>
      <c r="H16" s="72" t="s">
        <v>145</v>
      </c>
      <c r="I16" s="72" t="s">
        <v>146</v>
      </c>
      <c r="J16" s="72" t="s">
        <v>147</v>
      </c>
      <c r="K16" s="72" t="s">
        <v>148</v>
      </c>
      <c r="L16" s="72" t="s">
        <v>149</v>
      </c>
      <c r="M16" s="72" t="s">
        <v>150</v>
      </c>
      <c r="N16" s="73" t="s">
        <v>151</v>
      </c>
    </row>
    <row r="17" spans="1:17" ht="16.5" thickTop="1" thickBot="1" x14ac:dyDescent="0.3">
      <c r="A17" s="342" t="s">
        <v>157</v>
      </c>
      <c r="B17" s="343"/>
      <c r="C17" s="343"/>
      <c r="D17" s="343"/>
      <c r="E17" s="343"/>
      <c r="F17" s="343"/>
      <c r="G17" s="343"/>
      <c r="H17" s="343"/>
      <c r="I17" s="343"/>
      <c r="J17" s="343"/>
      <c r="K17" s="343"/>
      <c r="L17" s="343"/>
      <c r="M17" s="343"/>
      <c r="N17" s="344"/>
    </row>
    <row r="18" spans="1:17" ht="14.25" thickTop="1" thickBot="1" x14ac:dyDescent="0.25">
      <c r="A18" s="103" t="s">
        <v>153</v>
      </c>
      <c r="B18" s="81" t="e">
        <f t="shared" ref="B18:M18" si="6">+B8</f>
        <v>#DIV/0!</v>
      </c>
      <c r="C18" s="81" t="e">
        <f t="shared" si="6"/>
        <v>#DIV/0!</v>
      </c>
      <c r="D18" s="81" t="e">
        <f t="shared" si="6"/>
        <v>#DIV/0!</v>
      </c>
      <c r="E18" s="81" t="e">
        <f t="shared" si="6"/>
        <v>#DIV/0!</v>
      </c>
      <c r="F18" s="81" t="e">
        <f t="shared" si="6"/>
        <v>#DIV/0!</v>
      </c>
      <c r="G18" s="81" t="e">
        <f t="shared" si="6"/>
        <v>#DIV/0!</v>
      </c>
      <c r="H18" s="81" t="e">
        <f t="shared" si="6"/>
        <v>#DIV/0!</v>
      </c>
      <c r="I18" s="81" t="e">
        <f t="shared" si="6"/>
        <v>#DIV/0!</v>
      </c>
      <c r="J18" s="81" t="e">
        <f t="shared" si="6"/>
        <v>#DIV/0!</v>
      </c>
      <c r="K18" s="81" t="e">
        <f t="shared" si="6"/>
        <v>#DIV/0!</v>
      </c>
      <c r="L18" s="81" t="e">
        <f t="shared" si="6"/>
        <v>#DIV/0!</v>
      </c>
      <c r="M18" s="81" t="e">
        <f t="shared" si="6"/>
        <v>#DIV/0!</v>
      </c>
      <c r="N18" s="82" t="e">
        <f>SUM(B18:M18)</f>
        <v>#DIV/0!</v>
      </c>
    </row>
    <row r="19" spans="1:17" ht="16.5" thickTop="1" thickBot="1" x14ac:dyDescent="0.3">
      <c r="A19" s="342" t="s">
        <v>158</v>
      </c>
      <c r="B19" s="343"/>
      <c r="C19" s="343"/>
      <c r="D19" s="343"/>
      <c r="E19" s="343"/>
      <c r="F19" s="343"/>
      <c r="G19" s="343"/>
      <c r="H19" s="343"/>
      <c r="I19" s="343"/>
      <c r="J19" s="343"/>
      <c r="K19" s="343"/>
      <c r="L19" s="343"/>
      <c r="M19" s="343"/>
      <c r="N19" s="344"/>
    </row>
    <row r="20" spans="1:17" ht="13.5" thickTop="1" x14ac:dyDescent="0.2">
      <c r="A20" s="74" t="s">
        <v>159</v>
      </c>
      <c r="B20" s="69" t="e">
        <f t="shared" ref="B20:M20" si="7">-B13</f>
        <v>#DIV/0!</v>
      </c>
      <c r="C20" s="69" t="e">
        <f t="shared" si="7"/>
        <v>#DIV/0!</v>
      </c>
      <c r="D20" s="69" t="e">
        <f t="shared" si="7"/>
        <v>#DIV/0!</v>
      </c>
      <c r="E20" s="69" t="e">
        <f t="shared" si="7"/>
        <v>#DIV/0!</v>
      </c>
      <c r="F20" s="69" t="e">
        <f t="shared" si="7"/>
        <v>#DIV/0!</v>
      </c>
      <c r="G20" s="69" t="e">
        <f t="shared" si="7"/>
        <v>#DIV/0!</v>
      </c>
      <c r="H20" s="69" t="e">
        <f t="shared" si="7"/>
        <v>#DIV/0!</v>
      </c>
      <c r="I20" s="69" t="e">
        <f t="shared" si="7"/>
        <v>#DIV/0!</v>
      </c>
      <c r="J20" s="69" t="e">
        <f t="shared" si="7"/>
        <v>#DIV/0!</v>
      </c>
      <c r="K20" s="69" t="e">
        <f t="shared" si="7"/>
        <v>#DIV/0!</v>
      </c>
      <c r="L20" s="69" t="e">
        <f t="shared" si="7"/>
        <v>#DIV/0!</v>
      </c>
      <c r="M20" s="69" t="e">
        <f t="shared" si="7"/>
        <v>#DIV/0!</v>
      </c>
      <c r="N20" s="98" t="e">
        <f t="shared" ref="N20:N34" si="8">SUM(B20:M20)</f>
        <v>#DIV/0!</v>
      </c>
      <c r="Q20" s="39"/>
    </row>
    <row r="21" spans="1:17" x14ac:dyDescent="0.2">
      <c r="A21" s="60" t="s">
        <v>193</v>
      </c>
      <c r="B21" s="57">
        <f>-(Prognosetool!L23/1.08)/12</f>
        <v>0</v>
      </c>
      <c r="C21" s="57">
        <f>+B21</f>
        <v>0</v>
      </c>
      <c r="D21" s="57">
        <f>+C21</f>
        <v>0</v>
      </c>
      <c r="E21" s="57">
        <f>+D21</f>
        <v>0</v>
      </c>
      <c r="F21" s="57">
        <f>+E21-((Prognosetool!L23/12.96)*12)*0.08</f>
        <v>0</v>
      </c>
      <c r="G21" s="57">
        <f>+B21</f>
        <v>0</v>
      </c>
      <c r="H21" s="57">
        <f t="shared" ref="H21:M21" si="9">+G21</f>
        <v>0</v>
      </c>
      <c r="I21" s="57">
        <f t="shared" si="9"/>
        <v>0</v>
      </c>
      <c r="J21" s="57">
        <f t="shared" si="9"/>
        <v>0</v>
      </c>
      <c r="K21" s="57">
        <f t="shared" si="9"/>
        <v>0</v>
      </c>
      <c r="L21" s="57">
        <f t="shared" si="9"/>
        <v>0</v>
      </c>
      <c r="M21" s="57">
        <f t="shared" si="9"/>
        <v>0</v>
      </c>
      <c r="N21" s="59">
        <f>SUM(B21:M21)</f>
        <v>0</v>
      </c>
      <c r="Q21" s="39"/>
    </row>
    <row r="22" spans="1:17" x14ac:dyDescent="0.2">
      <c r="A22" s="60" t="s">
        <v>160</v>
      </c>
      <c r="B22" s="57">
        <f>-(Prognosetool!L24)/12</f>
        <v>0</v>
      </c>
      <c r="C22" s="57">
        <f t="shared" ref="C22:M28" si="10">+B22</f>
        <v>0</v>
      </c>
      <c r="D22" s="57">
        <f t="shared" si="10"/>
        <v>0</v>
      </c>
      <c r="E22" s="57">
        <f t="shared" si="10"/>
        <v>0</v>
      </c>
      <c r="F22" s="57">
        <f t="shared" si="10"/>
        <v>0</v>
      </c>
      <c r="G22" s="57">
        <f t="shared" si="10"/>
        <v>0</v>
      </c>
      <c r="H22" s="57">
        <f t="shared" si="10"/>
        <v>0</v>
      </c>
      <c r="I22" s="57">
        <f t="shared" si="10"/>
        <v>0</v>
      </c>
      <c r="J22" s="57">
        <f t="shared" si="10"/>
        <v>0</v>
      </c>
      <c r="K22" s="57">
        <f t="shared" si="10"/>
        <v>0</v>
      </c>
      <c r="L22" s="57">
        <f t="shared" si="10"/>
        <v>0</v>
      </c>
      <c r="M22" s="57">
        <f t="shared" si="10"/>
        <v>0</v>
      </c>
      <c r="N22" s="59">
        <f t="shared" si="8"/>
        <v>0</v>
      </c>
      <c r="Q22" s="39"/>
    </row>
    <row r="23" spans="1:17" x14ac:dyDescent="0.2">
      <c r="A23" s="60" t="s">
        <v>161</v>
      </c>
      <c r="B23" s="57">
        <f>-(Prognosetool!L25*1.21)/12</f>
        <v>0</v>
      </c>
      <c r="C23" s="57">
        <f t="shared" si="10"/>
        <v>0</v>
      </c>
      <c r="D23" s="57">
        <f>+C23</f>
        <v>0</v>
      </c>
      <c r="E23" s="57">
        <f>+D23</f>
        <v>0</v>
      </c>
      <c r="F23" s="57">
        <f>+E23</f>
        <v>0</v>
      </c>
      <c r="G23" s="57">
        <f>+F23</f>
        <v>0</v>
      </c>
      <c r="H23" s="57">
        <f t="shared" si="10"/>
        <v>0</v>
      </c>
      <c r="I23" s="57">
        <f t="shared" si="10"/>
        <v>0</v>
      </c>
      <c r="J23" s="57">
        <f t="shared" si="10"/>
        <v>0</v>
      </c>
      <c r="K23" s="57">
        <f t="shared" si="10"/>
        <v>0</v>
      </c>
      <c r="L23" s="57">
        <f t="shared" si="10"/>
        <v>0</v>
      </c>
      <c r="M23" s="57">
        <f t="shared" si="10"/>
        <v>0</v>
      </c>
      <c r="N23" s="59">
        <f t="shared" si="8"/>
        <v>0</v>
      </c>
      <c r="Q23" s="39"/>
    </row>
    <row r="24" spans="1:17" x14ac:dyDescent="0.2">
      <c r="A24" s="60" t="s">
        <v>162</v>
      </c>
      <c r="B24" s="57">
        <f>-((Prognosetool!L26+Prognosetool!L27+Prognosetool!L28)*1.21)/12</f>
        <v>0</v>
      </c>
      <c r="C24" s="57">
        <f t="shared" si="10"/>
        <v>0</v>
      </c>
      <c r="D24" s="57">
        <f t="shared" si="10"/>
        <v>0</v>
      </c>
      <c r="E24" s="57">
        <f t="shared" si="10"/>
        <v>0</v>
      </c>
      <c r="F24" s="57">
        <f t="shared" si="10"/>
        <v>0</v>
      </c>
      <c r="G24" s="57">
        <f t="shared" si="10"/>
        <v>0</v>
      </c>
      <c r="H24" s="57">
        <f t="shared" si="10"/>
        <v>0</v>
      </c>
      <c r="I24" s="57">
        <f t="shared" si="10"/>
        <v>0</v>
      </c>
      <c r="J24" s="57">
        <f t="shared" si="10"/>
        <v>0</v>
      </c>
      <c r="K24" s="57">
        <f t="shared" si="10"/>
        <v>0</v>
      </c>
      <c r="L24" s="57">
        <f t="shared" si="10"/>
        <v>0</v>
      </c>
      <c r="M24" s="57">
        <f t="shared" si="10"/>
        <v>0</v>
      </c>
      <c r="N24" s="59">
        <f t="shared" si="8"/>
        <v>0</v>
      </c>
      <c r="Q24" s="39"/>
    </row>
    <row r="25" spans="1:17" x14ac:dyDescent="0.2">
      <c r="A25" s="60" t="s">
        <v>21</v>
      </c>
      <c r="B25" s="57">
        <f>-(Prognosetool!L36)/12</f>
        <v>0</v>
      </c>
      <c r="C25" s="57">
        <f t="shared" si="10"/>
        <v>0</v>
      </c>
      <c r="D25" s="57">
        <f t="shared" si="10"/>
        <v>0</v>
      </c>
      <c r="E25" s="57">
        <f t="shared" si="10"/>
        <v>0</v>
      </c>
      <c r="F25" s="57">
        <f t="shared" si="10"/>
        <v>0</v>
      </c>
      <c r="G25" s="57">
        <f t="shared" si="10"/>
        <v>0</v>
      </c>
      <c r="H25" s="57">
        <f t="shared" si="10"/>
        <v>0</v>
      </c>
      <c r="I25" s="57">
        <f t="shared" si="10"/>
        <v>0</v>
      </c>
      <c r="J25" s="57">
        <f t="shared" si="10"/>
        <v>0</v>
      </c>
      <c r="K25" s="57">
        <f t="shared" si="10"/>
        <v>0</v>
      </c>
      <c r="L25" s="57">
        <f t="shared" si="10"/>
        <v>0</v>
      </c>
      <c r="M25" s="57">
        <f t="shared" si="10"/>
        <v>0</v>
      </c>
      <c r="N25" s="59">
        <f t="shared" si="8"/>
        <v>0</v>
      </c>
      <c r="Q25" s="39"/>
    </row>
    <row r="26" spans="1:17" x14ac:dyDescent="0.2">
      <c r="A26" s="60" t="s">
        <v>237</v>
      </c>
      <c r="B26" s="57">
        <f>-(Prognosetool!L46)/12</f>
        <v>0</v>
      </c>
      <c r="C26" s="57">
        <f>+B26</f>
        <v>0</v>
      </c>
      <c r="D26" s="57">
        <f t="shared" si="10"/>
        <v>0</v>
      </c>
      <c r="E26" s="57">
        <f t="shared" si="10"/>
        <v>0</v>
      </c>
      <c r="F26" s="57">
        <f t="shared" si="10"/>
        <v>0</v>
      </c>
      <c r="G26" s="57">
        <f t="shared" si="10"/>
        <v>0</v>
      </c>
      <c r="H26" s="57">
        <f t="shared" si="10"/>
        <v>0</v>
      </c>
      <c r="I26" s="57">
        <f t="shared" si="10"/>
        <v>0</v>
      </c>
      <c r="J26" s="57">
        <f t="shared" si="10"/>
        <v>0</v>
      </c>
      <c r="K26" s="57">
        <f t="shared" si="10"/>
        <v>0</v>
      </c>
      <c r="L26" s="57">
        <f t="shared" si="10"/>
        <v>0</v>
      </c>
      <c r="M26" s="57">
        <f t="shared" si="10"/>
        <v>0</v>
      </c>
      <c r="N26" s="59">
        <f t="shared" si="8"/>
        <v>0</v>
      </c>
    </row>
    <row r="27" spans="1:17" x14ac:dyDescent="0.2">
      <c r="A27" s="60" t="s">
        <v>236</v>
      </c>
      <c r="B27" s="57">
        <f>-(Prognosetool!L47)/12</f>
        <v>0</v>
      </c>
      <c r="C27" s="57">
        <f t="shared" si="10"/>
        <v>0</v>
      </c>
      <c r="D27" s="57">
        <f t="shared" si="10"/>
        <v>0</v>
      </c>
      <c r="E27" s="57">
        <f t="shared" si="10"/>
        <v>0</v>
      </c>
      <c r="F27" s="57">
        <f t="shared" si="10"/>
        <v>0</v>
      </c>
      <c r="G27" s="57">
        <f t="shared" si="10"/>
        <v>0</v>
      </c>
      <c r="H27" s="57">
        <f t="shared" si="10"/>
        <v>0</v>
      </c>
      <c r="I27" s="57">
        <f t="shared" si="10"/>
        <v>0</v>
      </c>
      <c r="J27" s="57">
        <f t="shared" si="10"/>
        <v>0</v>
      </c>
      <c r="K27" s="57">
        <f t="shared" si="10"/>
        <v>0</v>
      </c>
      <c r="L27" s="57">
        <f t="shared" si="10"/>
        <v>0</v>
      </c>
      <c r="M27" s="57">
        <f t="shared" si="10"/>
        <v>0</v>
      </c>
      <c r="N27" s="59">
        <f t="shared" si="8"/>
        <v>0</v>
      </c>
    </row>
    <row r="28" spans="1:17" x14ac:dyDescent="0.2">
      <c r="A28" s="60" t="s">
        <v>164</v>
      </c>
      <c r="B28" s="57">
        <f>-ROUND((Prognosetool!L48)/12,0)</f>
        <v>0</v>
      </c>
      <c r="C28" s="57">
        <f t="shared" si="10"/>
        <v>0</v>
      </c>
      <c r="D28" s="57">
        <f t="shared" si="10"/>
        <v>0</v>
      </c>
      <c r="E28" s="57">
        <f t="shared" si="10"/>
        <v>0</v>
      </c>
      <c r="F28" s="57">
        <f t="shared" si="10"/>
        <v>0</v>
      </c>
      <c r="G28" s="57">
        <f t="shared" si="10"/>
        <v>0</v>
      </c>
      <c r="H28" s="57">
        <f t="shared" si="10"/>
        <v>0</v>
      </c>
      <c r="I28" s="57">
        <f t="shared" si="10"/>
        <v>0</v>
      </c>
      <c r="J28" s="57">
        <f t="shared" si="10"/>
        <v>0</v>
      </c>
      <c r="K28" s="57">
        <f t="shared" si="10"/>
        <v>0</v>
      </c>
      <c r="L28" s="57">
        <f t="shared" si="10"/>
        <v>0</v>
      </c>
      <c r="M28" s="57">
        <f t="shared" si="10"/>
        <v>0</v>
      </c>
      <c r="N28" s="59">
        <f t="shared" si="8"/>
        <v>0</v>
      </c>
    </row>
    <row r="29" spans="1:17" x14ac:dyDescent="0.2">
      <c r="A29" s="60" t="s">
        <v>165</v>
      </c>
      <c r="B29" s="57">
        <f>-'Aflossingen-nabetalingen 2023'!V3</f>
        <v>0</v>
      </c>
      <c r="C29" s="57">
        <f>-'Aflossingen-nabetalingen 2023'!V4</f>
        <v>0</v>
      </c>
      <c r="D29" s="57">
        <f>-'Aflossingen-nabetalingen 2023'!V5</f>
        <v>0</v>
      </c>
      <c r="E29" s="57">
        <f>-'Aflossingen-nabetalingen 2023'!V6</f>
        <v>0</v>
      </c>
      <c r="F29" s="57">
        <f>-'Aflossingen-nabetalingen 2023'!V7</f>
        <v>0</v>
      </c>
      <c r="G29" s="57">
        <f>-'Aflossingen-nabetalingen 2023'!V8</f>
        <v>0</v>
      </c>
      <c r="H29" s="57">
        <f>-'Aflossingen-nabetalingen 2023'!V9</f>
        <v>0</v>
      </c>
      <c r="I29" s="57">
        <f>-'Aflossingen-nabetalingen 2023'!V10</f>
        <v>0</v>
      </c>
      <c r="J29" s="57">
        <f>-'Aflossingen-nabetalingen 2023'!V11</f>
        <v>0</v>
      </c>
      <c r="K29" s="57">
        <f>-'Aflossingen-nabetalingen 2023'!V12</f>
        <v>0</v>
      </c>
      <c r="L29" s="57">
        <f>-'Aflossingen-nabetalingen 2023'!V13</f>
        <v>0</v>
      </c>
      <c r="M29" s="57">
        <f>-'Aflossingen-nabetalingen 2023'!V14</f>
        <v>0</v>
      </c>
      <c r="N29" s="59">
        <f t="shared" si="8"/>
        <v>0</v>
      </c>
    </row>
    <row r="30" spans="1:17" x14ac:dyDescent="0.2">
      <c r="A30" s="60" t="s">
        <v>196</v>
      </c>
      <c r="B30" s="57">
        <f>-'Aflossingen-nabetalingen 2023'!V25</f>
        <v>0</v>
      </c>
      <c r="C30" s="57">
        <f>-'Aflossingen-nabetalingen 2023'!V26</f>
        <v>0</v>
      </c>
      <c r="D30" s="57">
        <f>-'Aflossingen-nabetalingen 2023'!V27</f>
        <v>0</v>
      </c>
      <c r="E30" s="57">
        <f>-'Aflossingen-nabetalingen 2023'!V28</f>
        <v>0</v>
      </c>
      <c r="F30" s="57">
        <f>-'Aflossingen-nabetalingen 2023'!V29</f>
        <v>0</v>
      </c>
      <c r="G30" s="57">
        <f>-'Aflossingen-nabetalingen 2023'!V30</f>
        <v>0</v>
      </c>
      <c r="H30" s="57">
        <f>-'Aflossingen-nabetalingen 2023'!V31</f>
        <v>0</v>
      </c>
      <c r="I30" s="57">
        <f>-'Aflossingen-nabetalingen 2023'!V32</f>
        <v>0</v>
      </c>
      <c r="J30" s="57">
        <f>-'Aflossingen-nabetalingen 2023'!V33</f>
        <v>0</v>
      </c>
      <c r="K30" s="57">
        <f>-'Aflossingen-nabetalingen 2023'!V34</f>
        <v>0</v>
      </c>
      <c r="L30" s="57">
        <f>-'Aflossingen-nabetalingen 2023'!V35</f>
        <v>0</v>
      </c>
      <c r="M30" s="57">
        <f>-'Aflossingen-nabetalingen 2023'!V36</f>
        <v>0</v>
      </c>
      <c r="N30" s="59">
        <f t="shared" si="8"/>
        <v>0</v>
      </c>
    </row>
    <row r="31" spans="1:17" x14ac:dyDescent="0.2">
      <c r="A31" s="60" t="s">
        <v>198</v>
      </c>
      <c r="B31" s="57">
        <f>-'Aflossingen-nabetalingen 2023'!V48</f>
        <v>0</v>
      </c>
      <c r="C31" s="57">
        <f>-'Aflossingen-nabetalingen 2023'!V49</f>
        <v>0</v>
      </c>
      <c r="D31" s="57">
        <f>-'Aflossingen-nabetalingen 2023'!V50</f>
        <v>0</v>
      </c>
      <c r="E31" s="57">
        <f>-'Aflossingen-nabetalingen 2023'!V51</f>
        <v>0</v>
      </c>
      <c r="F31" s="57">
        <f>-'Aflossingen-nabetalingen 2023'!V52</f>
        <v>0</v>
      </c>
      <c r="G31" s="57">
        <f>-'Aflossingen-nabetalingen 2023'!V53</f>
        <v>0</v>
      </c>
      <c r="H31" s="57">
        <f>-'Aflossingen-nabetalingen 2023'!V54</f>
        <v>0</v>
      </c>
      <c r="I31" s="57">
        <f>-'Aflossingen-nabetalingen 2023'!V55</f>
        <v>0</v>
      </c>
      <c r="J31" s="57">
        <f>-'Aflossingen-nabetalingen 2023'!V56</f>
        <v>0</v>
      </c>
      <c r="K31" s="57">
        <f>-'Aflossingen-nabetalingen 2023'!V57</f>
        <v>0</v>
      </c>
      <c r="L31" s="57">
        <f>-'Aflossingen-nabetalingen 2023'!V58</f>
        <v>0</v>
      </c>
      <c r="M31" s="57">
        <f>-'Aflossingen-nabetalingen 2023'!V59</f>
        <v>0</v>
      </c>
      <c r="N31" s="59">
        <f t="shared" si="8"/>
        <v>0</v>
      </c>
    </row>
    <row r="32" spans="1:17" x14ac:dyDescent="0.2">
      <c r="A32" s="60" t="s">
        <v>197</v>
      </c>
      <c r="B32" s="57">
        <f>+'Aflossingen-nabetalingen 2023'!I71</f>
        <v>0</v>
      </c>
      <c r="C32" s="57">
        <f>+'Aflossingen-nabetalingen 2023'!I72</f>
        <v>0</v>
      </c>
      <c r="D32" s="57">
        <f>+'Aflossingen-nabetalingen 2023'!I73</f>
        <v>0</v>
      </c>
      <c r="E32" s="57">
        <f>+'Aflossingen-nabetalingen 2023'!I74</f>
        <v>0</v>
      </c>
      <c r="F32" s="57">
        <f>+'Aflossingen-nabetalingen 2023'!I75</f>
        <v>0</v>
      </c>
      <c r="G32" s="57">
        <f>+'Aflossingen-nabetalingen 2023'!I76</f>
        <v>0</v>
      </c>
      <c r="H32" s="57">
        <f>+'Aflossingen-nabetalingen 2023'!I77</f>
        <v>0</v>
      </c>
      <c r="I32" s="57">
        <f>+'Aflossingen-nabetalingen 2023'!I78</f>
        <v>0</v>
      </c>
      <c r="J32" s="57">
        <f>+'Aflossingen-nabetalingen 2023'!I79</f>
        <v>0</v>
      </c>
      <c r="K32" s="57">
        <f>+'Aflossingen-nabetalingen 2023'!I80</f>
        <v>0</v>
      </c>
      <c r="L32" s="57">
        <f>+'Aflossingen-nabetalingen 2023'!I90</f>
        <v>0</v>
      </c>
      <c r="M32" s="57">
        <f>+'Aflossingen-nabetalingen 2023'!I100</f>
        <v>0</v>
      </c>
      <c r="N32" s="59">
        <f t="shared" si="8"/>
        <v>0</v>
      </c>
    </row>
    <row r="33" spans="1:18" ht="13.5" thickBot="1" x14ac:dyDescent="0.25">
      <c r="A33" s="76" t="str">
        <f>+'[1]Exploitatie Ganswijk totaal'!A24</f>
        <v/>
      </c>
      <c r="B33" s="99"/>
      <c r="C33" s="99"/>
      <c r="D33" s="99"/>
      <c r="E33" s="99"/>
      <c r="F33" s="99"/>
      <c r="G33" s="99"/>
      <c r="H33" s="99"/>
      <c r="I33" s="99"/>
      <c r="J33" s="99"/>
      <c r="K33" s="99"/>
      <c r="L33" s="99"/>
      <c r="M33" s="99"/>
      <c r="N33" s="100"/>
    </row>
    <row r="34" spans="1:18" ht="14.25" thickTop="1" thickBot="1" x14ac:dyDescent="0.25">
      <c r="A34" s="103" t="s">
        <v>166</v>
      </c>
      <c r="B34" s="81" t="e">
        <f t="shared" ref="B34:M34" si="11">SUM(B20:B33)</f>
        <v>#DIV/0!</v>
      </c>
      <c r="C34" s="81" t="e">
        <f t="shared" si="11"/>
        <v>#DIV/0!</v>
      </c>
      <c r="D34" s="81" t="e">
        <f t="shared" si="11"/>
        <v>#DIV/0!</v>
      </c>
      <c r="E34" s="81" t="e">
        <f t="shared" si="11"/>
        <v>#DIV/0!</v>
      </c>
      <c r="F34" s="81" t="e">
        <f t="shared" si="11"/>
        <v>#DIV/0!</v>
      </c>
      <c r="G34" s="81" t="e">
        <f t="shared" si="11"/>
        <v>#DIV/0!</v>
      </c>
      <c r="H34" s="81" t="e">
        <f t="shared" si="11"/>
        <v>#DIV/0!</v>
      </c>
      <c r="I34" s="81" t="e">
        <f t="shared" si="11"/>
        <v>#DIV/0!</v>
      </c>
      <c r="J34" s="81" t="e">
        <f t="shared" si="11"/>
        <v>#DIV/0!</v>
      </c>
      <c r="K34" s="81" t="e">
        <f t="shared" si="11"/>
        <v>#DIV/0!</v>
      </c>
      <c r="L34" s="81" t="e">
        <f t="shared" si="11"/>
        <v>#DIV/0!</v>
      </c>
      <c r="M34" s="81" t="e">
        <f t="shared" si="11"/>
        <v>#DIV/0!</v>
      </c>
      <c r="N34" s="82" t="e">
        <f t="shared" si="8"/>
        <v>#DIV/0!</v>
      </c>
    </row>
    <row r="35" spans="1:18" ht="13.5" thickTop="1" x14ac:dyDescent="0.2">
      <c r="A35" s="74"/>
      <c r="B35" s="75"/>
      <c r="C35" s="75"/>
      <c r="D35" s="75"/>
      <c r="E35" s="75"/>
      <c r="F35" s="75"/>
      <c r="G35" s="75"/>
      <c r="H35" s="75"/>
      <c r="I35" s="75"/>
      <c r="J35" s="75"/>
      <c r="K35" s="75"/>
      <c r="L35" s="75"/>
      <c r="M35" s="75"/>
      <c r="N35" s="78"/>
    </row>
    <row r="36" spans="1:18" x14ac:dyDescent="0.2">
      <c r="A36" s="58" t="s">
        <v>167</v>
      </c>
      <c r="B36" s="57" t="e">
        <f t="shared" ref="B36:M36" si="12">-B9+B14</f>
        <v>#DIV/0!</v>
      </c>
      <c r="C36" s="57" t="e">
        <f t="shared" si="12"/>
        <v>#DIV/0!</v>
      </c>
      <c r="D36" s="57" t="e">
        <f t="shared" si="12"/>
        <v>#DIV/0!</v>
      </c>
      <c r="E36" s="57" t="e">
        <f t="shared" si="12"/>
        <v>#DIV/0!</v>
      </c>
      <c r="F36" s="57" t="e">
        <f t="shared" si="12"/>
        <v>#DIV/0!</v>
      </c>
      <c r="G36" s="57" t="e">
        <f t="shared" si="12"/>
        <v>#DIV/0!</v>
      </c>
      <c r="H36" s="57" t="e">
        <f t="shared" si="12"/>
        <v>#DIV/0!</v>
      </c>
      <c r="I36" s="57" t="e">
        <f t="shared" si="12"/>
        <v>#DIV/0!</v>
      </c>
      <c r="J36" s="57" t="e">
        <f t="shared" si="12"/>
        <v>#DIV/0!</v>
      </c>
      <c r="K36" s="57" t="e">
        <f t="shared" si="12"/>
        <v>#DIV/0!</v>
      </c>
      <c r="L36" s="57" t="e">
        <f t="shared" si="12"/>
        <v>#DIV/0!</v>
      </c>
      <c r="M36" s="57" t="e">
        <f t="shared" si="12"/>
        <v>#DIV/0!</v>
      </c>
      <c r="N36" s="59" t="e">
        <f>SUM(B36:M36)</f>
        <v>#DIV/0!</v>
      </c>
      <c r="P36" s="39"/>
    </row>
    <row r="37" spans="1:18" x14ac:dyDescent="0.2">
      <c r="A37" s="58" t="s">
        <v>168</v>
      </c>
      <c r="B37" s="94">
        <f>-((+B23+B24)-((+B23+B24)/1.21))</f>
        <v>0</v>
      </c>
      <c r="C37" s="94">
        <f>+B37</f>
        <v>0</v>
      </c>
      <c r="D37" s="94">
        <f>+C37</f>
        <v>0</v>
      </c>
      <c r="E37" s="94">
        <f t="shared" ref="E37:M37" si="13">+D37</f>
        <v>0</v>
      </c>
      <c r="F37" s="94">
        <f t="shared" si="13"/>
        <v>0</v>
      </c>
      <c r="G37" s="94">
        <f t="shared" si="13"/>
        <v>0</v>
      </c>
      <c r="H37" s="94">
        <f t="shared" si="13"/>
        <v>0</v>
      </c>
      <c r="I37" s="94">
        <f t="shared" si="13"/>
        <v>0</v>
      </c>
      <c r="J37" s="94">
        <f t="shared" si="13"/>
        <v>0</v>
      </c>
      <c r="K37" s="94">
        <f t="shared" si="13"/>
        <v>0</v>
      </c>
      <c r="L37" s="94">
        <f t="shared" si="13"/>
        <v>0</v>
      </c>
      <c r="M37" s="94">
        <f t="shared" si="13"/>
        <v>0</v>
      </c>
      <c r="N37" s="59">
        <f>SUM(B37:M37)</f>
        <v>0</v>
      </c>
    </row>
    <row r="38" spans="1:18" ht="13.5" thickBot="1" x14ac:dyDescent="0.25">
      <c r="A38" s="79"/>
      <c r="B38" s="77"/>
      <c r="C38" s="77"/>
      <c r="D38" s="77"/>
      <c r="E38" s="77"/>
      <c r="F38" s="77"/>
      <c r="G38" s="77"/>
      <c r="H38" s="77"/>
      <c r="I38" s="77"/>
      <c r="J38" s="77"/>
      <c r="K38" s="77"/>
      <c r="L38" s="77"/>
      <c r="M38" s="77"/>
      <c r="N38" s="80"/>
    </row>
    <row r="39" spans="1:18" ht="14.25" thickTop="1" thickBot="1" x14ac:dyDescent="0.25">
      <c r="A39" s="103" t="s">
        <v>169</v>
      </c>
      <c r="B39" s="81" t="e">
        <f t="shared" ref="B39:M39" si="14">+B18+B34+B36+B37</f>
        <v>#DIV/0!</v>
      </c>
      <c r="C39" s="81" t="e">
        <f t="shared" si="14"/>
        <v>#DIV/0!</v>
      </c>
      <c r="D39" s="81" t="e">
        <f t="shared" si="14"/>
        <v>#DIV/0!</v>
      </c>
      <c r="E39" s="81" t="e">
        <f t="shared" si="14"/>
        <v>#DIV/0!</v>
      </c>
      <c r="F39" s="81" t="e">
        <f t="shared" si="14"/>
        <v>#DIV/0!</v>
      </c>
      <c r="G39" s="81" t="e">
        <f t="shared" si="14"/>
        <v>#DIV/0!</v>
      </c>
      <c r="H39" s="81" t="e">
        <f t="shared" si="14"/>
        <v>#DIV/0!</v>
      </c>
      <c r="I39" s="81" t="e">
        <f t="shared" si="14"/>
        <v>#DIV/0!</v>
      </c>
      <c r="J39" s="81" t="e">
        <f t="shared" si="14"/>
        <v>#DIV/0!</v>
      </c>
      <c r="K39" s="81" t="e">
        <f t="shared" si="14"/>
        <v>#DIV/0!</v>
      </c>
      <c r="L39" s="81" t="e">
        <f t="shared" si="14"/>
        <v>#DIV/0!</v>
      </c>
      <c r="M39" s="81" t="e">
        <f t="shared" si="14"/>
        <v>#DIV/0!</v>
      </c>
      <c r="N39" s="82" t="e">
        <f>SUM(B39:M39)</f>
        <v>#DIV/0!</v>
      </c>
      <c r="R39" s="39"/>
    </row>
    <row r="40" spans="1:18" ht="13.5" thickTop="1" x14ac:dyDescent="0.2">
      <c r="A40" s="74" t="s">
        <v>170</v>
      </c>
      <c r="B40" s="154"/>
      <c r="C40" s="69" t="e">
        <f>+B41</f>
        <v>#DIV/0!</v>
      </c>
      <c r="D40" s="69" t="e">
        <f t="shared" ref="D40:M40" si="15">+C41</f>
        <v>#DIV/0!</v>
      </c>
      <c r="E40" s="69" t="e">
        <f t="shared" si="15"/>
        <v>#DIV/0!</v>
      </c>
      <c r="F40" s="69" t="e">
        <f t="shared" si="15"/>
        <v>#DIV/0!</v>
      </c>
      <c r="G40" s="69" t="e">
        <f t="shared" si="15"/>
        <v>#DIV/0!</v>
      </c>
      <c r="H40" s="69" t="e">
        <f t="shared" si="15"/>
        <v>#DIV/0!</v>
      </c>
      <c r="I40" s="69" t="e">
        <f t="shared" si="15"/>
        <v>#DIV/0!</v>
      </c>
      <c r="J40" s="69" t="e">
        <f t="shared" si="15"/>
        <v>#DIV/0!</v>
      </c>
      <c r="K40" s="69" t="e">
        <f t="shared" si="15"/>
        <v>#DIV/0!</v>
      </c>
      <c r="L40" s="69" t="e">
        <f t="shared" si="15"/>
        <v>#DIV/0!</v>
      </c>
      <c r="M40" s="69" t="e">
        <f t="shared" si="15"/>
        <v>#DIV/0!</v>
      </c>
      <c r="N40" s="70"/>
    </row>
    <row r="41" spans="1:18" ht="13.5" thickBot="1" x14ac:dyDescent="0.25">
      <c r="A41" s="61" t="s">
        <v>171</v>
      </c>
      <c r="B41" s="101" t="e">
        <f>+B40+B39</f>
        <v>#DIV/0!</v>
      </c>
      <c r="C41" s="101" t="e">
        <f>SUM(C39:C40)</f>
        <v>#DIV/0!</v>
      </c>
      <c r="D41" s="101" t="e">
        <f t="shared" ref="D41:M41" si="16">SUM(D39:D40)</f>
        <v>#DIV/0!</v>
      </c>
      <c r="E41" s="101" t="e">
        <f t="shared" si="16"/>
        <v>#DIV/0!</v>
      </c>
      <c r="F41" s="101" t="e">
        <f t="shared" si="16"/>
        <v>#DIV/0!</v>
      </c>
      <c r="G41" s="101" t="e">
        <f t="shared" si="16"/>
        <v>#DIV/0!</v>
      </c>
      <c r="H41" s="101" t="e">
        <f t="shared" si="16"/>
        <v>#DIV/0!</v>
      </c>
      <c r="I41" s="101" t="e">
        <f t="shared" si="16"/>
        <v>#DIV/0!</v>
      </c>
      <c r="J41" s="101" t="e">
        <f t="shared" si="16"/>
        <v>#DIV/0!</v>
      </c>
      <c r="K41" s="101" t="e">
        <f t="shared" si="16"/>
        <v>#DIV/0!</v>
      </c>
      <c r="L41" s="101" t="e">
        <f t="shared" si="16"/>
        <v>#DIV/0!</v>
      </c>
      <c r="M41" s="101" t="e">
        <f t="shared" si="16"/>
        <v>#DIV/0!</v>
      </c>
      <c r="N41" s="102"/>
    </row>
    <row r="42" spans="1:18" ht="13.5" thickTop="1" x14ac:dyDescent="0.2">
      <c r="A42" s="345" t="s">
        <v>285</v>
      </c>
      <c r="B42" s="346"/>
      <c r="C42" s="346"/>
      <c r="D42" s="346"/>
      <c r="E42" s="346"/>
      <c r="F42" s="346"/>
      <c r="G42" s="346"/>
      <c r="H42" s="346"/>
      <c r="I42" s="346"/>
      <c r="J42" s="346"/>
      <c r="K42" s="346"/>
      <c r="L42" s="346"/>
      <c r="M42" s="346"/>
      <c r="N42" s="347"/>
    </row>
    <row r="43" spans="1:18" x14ac:dyDescent="0.2">
      <c r="A43" s="348"/>
      <c r="B43" s="349"/>
      <c r="C43" s="349"/>
      <c r="D43" s="349"/>
      <c r="E43" s="349"/>
      <c r="F43" s="349"/>
      <c r="G43" s="349"/>
      <c r="H43" s="349"/>
      <c r="I43" s="349"/>
      <c r="J43" s="349"/>
      <c r="K43" s="349"/>
      <c r="L43" s="349"/>
      <c r="M43" s="349"/>
      <c r="N43" s="350"/>
    </row>
    <row r="44" spans="1:18" x14ac:dyDescent="0.2">
      <c r="A44" s="348"/>
      <c r="B44" s="349"/>
      <c r="C44" s="349"/>
      <c r="D44" s="349"/>
      <c r="E44" s="349"/>
      <c r="F44" s="349"/>
      <c r="G44" s="349"/>
      <c r="H44" s="349"/>
      <c r="I44" s="349"/>
      <c r="J44" s="349"/>
      <c r="K44" s="349"/>
      <c r="L44" s="349"/>
      <c r="M44" s="349"/>
      <c r="N44" s="350"/>
    </row>
    <row r="45" spans="1:18" x14ac:dyDescent="0.2">
      <c r="A45" s="348"/>
      <c r="B45" s="349"/>
      <c r="C45" s="349"/>
      <c r="D45" s="349"/>
      <c r="E45" s="349"/>
      <c r="F45" s="349"/>
      <c r="G45" s="349"/>
      <c r="H45" s="349"/>
      <c r="I45" s="349"/>
      <c r="J45" s="349"/>
      <c r="K45" s="349"/>
      <c r="L45" s="349"/>
      <c r="M45" s="349"/>
      <c r="N45" s="350"/>
    </row>
    <row r="46" spans="1:18" x14ac:dyDescent="0.2">
      <c r="A46" s="348"/>
      <c r="B46" s="349"/>
      <c r="C46" s="349"/>
      <c r="D46" s="349"/>
      <c r="E46" s="349"/>
      <c r="F46" s="349"/>
      <c r="G46" s="349"/>
      <c r="H46" s="349"/>
      <c r="I46" s="349"/>
      <c r="J46" s="349"/>
      <c r="K46" s="349"/>
      <c r="L46" s="349"/>
      <c r="M46" s="349"/>
      <c r="N46" s="350"/>
    </row>
    <row r="47" spans="1:18" x14ac:dyDescent="0.2">
      <c r="A47" s="348"/>
      <c r="B47" s="349"/>
      <c r="C47" s="349"/>
      <c r="D47" s="349"/>
      <c r="E47" s="349"/>
      <c r="F47" s="349"/>
      <c r="G47" s="349"/>
      <c r="H47" s="349"/>
      <c r="I47" s="349"/>
      <c r="J47" s="349"/>
      <c r="K47" s="349"/>
      <c r="L47" s="349"/>
      <c r="M47" s="349"/>
      <c r="N47" s="350"/>
    </row>
    <row r="48" spans="1:18" ht="13.5" thickBot="1" x14ac:dyDescent="0.25">
      <c r="A48" s="351"/>
      <c r="B48" s="352"/>
      <c r="C48" s="352"/>
      <c r="D48" s="352"/>
      <c r="E48" s="352"/>
      <c r="F48" s="352"/>
      <c r="G48" s="352"/>
      <c r="H48" s="352"/>
      <c r="I48" s="352"/>
      <c r="J48" s="352"/>
      <c r="K48" s="352"/>
      <c r="L48" s="352"/>
      <c r="M48" s="352"/>
      <c r="N48" s="353"/>
    </row>
    <row r="49" spans="2:9" ht="13.5" thickTop="1" x14ac:dyDescent="0.2">
      <c r="B49" s="141"/>
      <c r="C49" s="141"/>
      <c r="E49" s="141"/>
      <c r="F49" s="141"/>
      <c r="H49" s="141"/>
      <c r="I49" s="141"/>
    </row>
    <row r="50" spans="2:9" x14ac:dyDescent="0.2">
      <c r="B50" s="141"/>
      <c r="C50" s="141"/>
      <c r="E50" s="141"/>
      <c r="F50" s="141"/>
      <c r="H50" s="141"/>
      <c r="I50" s="141"/>
    </row>
    <row r="51" spans="2:9" x14ac:dyDescent="0.2">
      <c r="B51" s="141"/>
      <c r="C51" s="141"/>
      <c r="E51" s="141"/>
      <c r="F51" s="141"/>
      <c r="H51" s="141"/>
      <c r="I51" s="141"/>
    </row>
    <row r="52" spans="2:9" x14ac:dyDescent="0.2">
      <c r="B52" s="141"/>
      <c r="C52" s="141"/>
      <c r="E52" s="141"/>
      <c r="F52" s="141"/>
      <c r="H52" s="141"/>
      <c r="I52" s="141"/>
    </row>
    <row r="53" spans="2:9" x14ac:dyDescent="0.2">
      <c r="B53" s="141"/>
      <c r="C53" s="141"/>
      <c r="E53" s="141"/>
      <c r="F53" s="141"/>
      <c r="H53" s="141"/>
      <c r="I53" s="141"/>
    </row>
    <row r="54" spans="2:9" x14ac:dyDescent="0.2">
      <c r="B54" s="141"/>
      <c r="C54" s="141"/>
      <c r="E54" s="141"/>
      <c r="F54" s="141"/>
      <c r="H54" s="141"/>
      <c r="I54" s="141"/>
    </row>
    <row r="55" spans="2:9" x14ac:dyDescent="0.2">
      <c r="B55" s="141"/>
      <c r="C55" s="141"/>
      <c r="E55" s="141"/>
      <c r="F55" s="141"/>
      <c r="H55" s="141"/>
      <c r="I55" s="141"/>
    </row>
    <row r="56" spans="2:9" x14ac:dyDescent="0.2">
      <c r="B56" s="141"/>
      <c r="C56" s="141"/>
      <c r="E56" s="141"/>
      <c r="F56" s="141"/>
      <c r="H56" s="141"/>
      <c r="I56" s="141"/>
    </row>
    <row r="58" spans="2:9" x14ac:dyDescent="0.2">
      <c r="B58" s="41"/>
      <c r="C58" s="41"/>
      <c r="E58" s="41"/>
      <c r="F58" s="41"/>
      <c r="H58" s="41"/>
      <c r="I58" s="41"/>
    </row>
  </sheetData>
  <sheetProtection algorithmName="SHA-512" hashValue="czRWAJ9tl5Suf2XZq+yaYqAUXh3IhkRFPhYyf94V+UsqpcbZKdAeGfCGfsv128YhQCrTj9hbGlhfHxX3i3IDcQ==" saltValue="dNgDfpPvoO3MCRtE4jlLzQ==" spinCount="100000" sheet="1" objects="1" scenarios="1"/>
  <mergeCells count="4">
    <mergeCell ref="A1:N1"/>
    <mergeCell ref="A17:N17"/>
    <mergeCell ref="A19:N19"/>
    <mergeCell ref="A42:N48"/>
  </mergeCells>
  <pageMargins left="0.7" right="0.7" top="0.75" bottom="0.75" header="0.3" footer="0.3"/>
  <pageSetup paperSize="9" scale="76"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16B4B-17BE-4805-AE8E-257C784D3A88}">
  <sheetPr codeName="Sheet3"/>
  <dimension ref="A1:P33"/>
  <sheetViews>
    <sheetView zoomScaleNormal="100" workbookViewId="0">
      <selection activeCell="E11" sqref="E11"/>
    </sheetView>
  </sheetViews>
  <sheetFormatPr defaultColWidth="8.85546875" defaultRowHeight="15" x14ac:dyDescent="0.25"/>
  <cols>
    <col min="1" max="1" width="25.85546875" customWidth="1"/>
    <col min="2" max="5" width="10.5703125" customWidth="1"/>
    <col min="6" max="6" width="11.7109375" customWidth="1"/>
    <col min="7" max="7" width="1.7109375" customWidth="1"/>
    <col min="8" max="8" width="29" customWidth="1"/>
    <col min="9" max="12" width="11.7109375" customWidth="1"/>
    <col min="13" max="14" width="13.85546875" customWidth="1"/>
    <col min="16" max="16" width="9.140625" bestFit="1" customWidth="1"/>
  </cols>
  <sheetData>
    <row r="1" spans="1:16" ht="15.75" thickBot="1" x14ac:dyDescent="0.3"/>
    <row r="2" spans="1:16" ht="48" customHeight="1" thickTop="1" thickBot="1" x14ac:dyDescent="0.3">
      <c r="A2" s="119" t="s">
        <v>252</v>
      </c>
      <c r="B2" s="120">
        <v>2019</v>
      </c>
      <c r="C2" s="120">
        <v>2020</v>
      </c>
      <c r="D2" s="121">
        <v>2021</v>
      </c>
      <c r="E2" s="121" t="s">
        <v>242</v>
      </c>
      <c r="F2" s="155" t="s">
        <v>238</v>
      </c>
      <c r="H2" s="119" t="s">
        <v>276</v>
      </c>
      <c r="I2" s="120">
        <v>2019</v>
      </c>
      <c r="J2" s="120">
        <v>2020</v>
      </c>
      <c r="K2" s="120">
        <v>2021</v>
      </c>
      <c r="L2" s="121" t="s">
        <v>249</v>
      </c>
      <c r="M2" s="158" t="s">
        <v>250</v>
      </c>
      <c r="N2" s="123" t="s">
        <v>251</v>
      </c>
    </row>
    <row r="3" spans="1:16" ht="15.75" thickTop="1" x14ac:dyDescent="0.25">
      <c r="A3" s="124" t="s">
        <v>120</v>
      </c>
      <c r="B3" s="43"/>
      <c r="C3" s="43"/>
      <c r="D3" s="43"/>
      <c r="E3" s="43"/>
      <c r="F3" s="157"/>
      <c r="H3" s="124" t="s">
        <v>120</v>
      </c>
      <c r="I3" s="125" t="e">
        <f>+B3/$B$15</f>
        <v>#DIV/0!</v>
      </c>
      <c r="J3" s="125" t="e">
        <f>+C3/$C$15</f>
        <v>#DIV/0!</v>
      </c>
      <c r="K3" s="125" t="e">
        <f>+D3/$D$15</f>
        <v>#DIV/0!</v>
      </c>
      <c r="L3" s="125" t="e">
        <f>+(B3+C3+D3)/(+$B$15+$C$15+$D$15)</f>
        <v>#DIV/0!</v>
      </c>
      <c r="M3" s="159" t="e">
        <f>+E3/$E$15</f>
        <v>#DIV/0!</v>
      </c>
      <c r="N3" s="126" t="e">
        <f>+F3/$F$15</f>
        <v>#DIV/0!</v>
      </c>
      <c r="P3" s="127"/>
    </row>
    <row r="4" spans="1:16" x14ac:dyDescent="0.25">
      <c r="A4" s="128" t="s">
        <v>121</v>
      </c>
      <c r="B4" s="45"/>
      <c r="C4" s="45"/>
      <c r="D4" s="45"/>
      <c r="E4" s="45"/>
      <c r="F4" s="46"/>
      <c r="H4" s="128" t="s">
        <v>121</v>
      </c>
      <c r="I4" s="129" t="e">
        <f t="shared" ref="I4:I14" si="0">+B4/$B$15</f>
        <v>#DIV/0!</v>
      </c>
      <c r="J4" s="129" t="e">
        <f t="shared" ref="J4:J14" si="1">+C4/$C$15</f>
        <v>#DIV/0!</v>
      </c>
      <c r="K4" s="125" t="e">
        <f t="shared" ref="K4:K15" si="2">+D4/$D$15</f>
        <v>#DIV/0!</v>
      </c>
      <c r="L4" s="125" t="e">
        <f t="shared" ref="L4:L15" si="3">+(B4+C4+D4)/(+$B$15+$C$15+$D$15)</f>
        <v>#DIV/0!</v>
      </c>
      <c r="M4" s="159" t="e">
        <f t="shared" ref="M4:M14" si="4">+E4/$E$15</f>
        <v>#DIV/0!</v>
      </c>
      <c r="N4" s="126" t="e">
        <f t="shared" ref="N4:N14" si="5">+F4/$F$15</f>
        <v>#DIV/0!</v>
      </c>
      <c r="P4" s="127"/>
    </row>
    <row r="5" spans="1:16" x14ac:dyDescent="0.25">
      <c r="A5" s="130" t="s">
        <v>122</v>
      </c>
      <c r="B5" s="45"/>
      <c r="C5" s="45"/>
      <c r="D5" s="45"/>
      <c r="E5" s="45"/>
      <c r="F5" s="46"/>
      <c r="H5" s="130" t="s">
        <v>122</v>
      </c>
      <c r="I5" s="129" t="e">
        <f t="shared" si="0"/>
        <v>#DIV/0!</v>
      </c>
      <c r="J5" s="129" t="e">
        <f t="shared" si="1"/>
        <v>#DIV/0!</v>
      </c>
      <c r="K5" s="125" t="e">
        <f t="shared" si="2"/>
        <v>#DIV/0!</v>
      </c>
      <c r="L5" s="125" t="e">
        <f t="shared" si="3"/>
        <v>#DIV/0!</v>
      </c>
      <c r="M5" s="159" t="e">
        <f t="shared" si="4"/>
        <v>#DIV/0!</v>
      </c>
      <c r="N5" s="126" t="e">
        <f t="shared" si="5"/>
        <v>#DIV/0!</v>
      </c>
      <c r="P5" s="131"/>
    </row>
    <row r="6" spans="1:16" x14ac:dyDescent="0.25">
      <c r="A6" s="132" t="s">
        <v>123</v>
      </c>
      <c r="B6" s="45"/>
      <c r="C6" s="45"/>
      <c r="D6" s="45"/>
      <c r="E6" s="45"/>
      <c r="F6" s="46"/>
      <c r="H6" s="132" t="s">
        <v>123</v>
      </c>
      <c r="I6" s="129" t="e">
        <f t="shared" si="0"/>
        <v>#DIV/0!</v>
      </c>
      <c r="J6" s="129" t="e">
        <f t="shared" si="1"/>
        <v>#DIV/0!</v>
      </c>
      <c r="K6" s="125" t="e">
        <f t="shared" si="2"/>
        <v>#DIV/0!</v>
      </c>
      <c r="L6" s="125" t="e">
        <f t="shared" si="3"/>
        <v>#DIV/0!</v>
      </c>
      <c r="M6" s="159" t="e">
        <f t="shared" si="4"/>
        <v>#DIV/0!</v>
      </c>
      <c r="N6" s="126" t="e">
        <f t="shared" si="5"/>
        <v>#DIV/0!</v>
      </c>
    </row>
    <row r="7" spans="1:16" x14ac:dyDescent="0.25">
      <c r="A7" s="128" t="s">
        <v>124</v>
      </c>
      <c r="B7" s="45"/>
      <c r="C7" s="45"/>
      <c r="D7" s="45"/>
      <c r="E7" s="45"/>
      <c r="F7" s="46"/>
      <c r="H7" s="128" t="s">
        <v>124</v>
      </c>
      <c r="I7" s="129" t="e">
        <f t="shared" si="0"/>
        <v>#DIV/0!</v>
      </c>
      <c r="J7" s="129" t="e">
        <f t="shared" si="1"/>
        <v>#DIV/0!</v>
      </c>
      <c r="K7" s="125" t="e">
        <f t="shared" si="2"/>
        <v>#DIV/0!</v>
      </c>
      <c r="L7" s="125" t="e">
        <f t="shared" si="3"/>
        <v>#DIV/0!</v>
      </c>
      <c r="M7" s="159" t="e">
        <f t="shared" si="4"/>
        <v>#DIV/0!</v>
      </c>
      <c r="N7" s="126" t="e">
        <f t="shared" si="5"/>
        <v>#DIV/0!</v>
      </c>
    </row>
    <row r="8" spans="1:16" x14ac:dyDescent="0.25">
      <c r="A8" s="128" t="s">
        <v>125</v>
      </c>
      <c r="B8" s="45"/>
      <c r="C8" s="45"/>
      <c r="D8" s="45"/>
      <c r="E8" s="45"/>
      <c r="F8" s="46"/>
      <c r="H8" s="128" t="s">
        <v>125</v>
      </c>
      <c r="I8" s="129" t="e">
        <f t="shared" si="0"/>
        <v>#DIV/0!</v>
      </c>
      <c r="J8" s="129" t="e">
        <f t="shared" si="1"/>
        <v>#DIV/0!</v>
      </c>
      <c r="K8" s="125" t="e">
        <f t="shared" si="2"/>
        <v>#DIV/0!</v>
      </c>
      <c r="L8" s="125" t="e">
        <f t="shared" si="3"/>
        <v>#DIV/0!</v>
      </c>
      <c r="M8" s="159" t="e">
        <f t="shared" si="4"/>
        <v>#DIV/0!</v>
      </c>
      <c r="N8" s="126" t="e">
        <f t="shared" si="5"/>
        <v>#DIV/0!</v>
      </c>
    </row>
    <row r="9" spans="1:16" x14ac:dyDescent="0.25">
      <c r="A9" s="130" t="s">
        <v>126</v>
      </c>
      <c r="B9" s="45"/>
      <c r="C9" s="45"/>
      <c r="D9" s="45"/>
      <c r="E9" s="45"/>
      <c r="F9" s="46"/>
      <c r="H9" s="130" t="s">
        <v>126</v>
      </c>
      <c r="I9" s="129" t="e">
        <f t="shared" si="0"/>
        <v>#DIV/0!</v>
      </c>
      <c r="J9" s="129" t="e">
        <f t="shared" si="1"/>
        <v>#DIV/0!</v>
      </c>
      <c r="K9" s="125" t="e">
        <f t="shared" si="2"/>
        <v>#DIV/0!</v>
      </c>
      <c r="L9" s="125" t="e">
        <f t="shared" si="3"/>
        <v>#DIV/0!</v>
      </c>
      <c r="M9" s="159" t="e">
        <f t="shared" si="4"/>
        <v>#DIV/0!</v>
      </c>
      <c r="N9" s="126" t="e">
        <f t="shared" si="5"/>
        <v>#DIV/0!</v>
      </c>
    </row>
    <row r="10" spans="1:16" x14ac:dyDescent="0.25">
      <c r="A10" s="132" t="s">
        <v>127</v>
      </c>
      <c r="B10" s="45"/>
      <c r="C10" s="45"/>
      <c r="D10" s="45"/>
      <c r="E10" s="45"/>
      <c r="F10" s="46"/>
      <c r="H10" s="132" t="s">
        <v>127</v>
      </c>
      <c r="I10" s="129" t="e">
        <f t="shared" si="0"/>
        <v>#DIV/0!</v>
      </c>
      <c r="J10" s="129" t="e">
        <f t="shared" si="1"/>
        <v>#DIV/0!</v>
      </c>
      <c r="K10" s="125" t="e">
        <f t="shared" si="2"/>
        <v>#DIV/0!</v>
      </c>
      <c r="L10" s="125" t="e">
        <f t="shared" si="3"/>
        <v>#DIV/0!</v>
      </c>
      <c r="M10" s="159" t="e">
        <f t="shared" si="4"/>
        <v>#DIV/0!</v>
      </c>
      <c r="N10" s="126" t="e">
        <f t="shared" si="5"/>
        <v>#DIV/0!</v>
      </c>
    </row>
    <row r="11" spans="1:16" x14ac:dyDescent="0.25">
      <c r="A11" s="128" t="s">
        <v>128</v>
      </c>
      <c r="B11" s="45"/>
      <c r="C11" s="45"/>
      <c r="D11" s="45"/>
      <c r="E11" s="45"/>
      <c r="F11" s="46"/>
      <c r="H11" s="128" t="s">
        <v>128</v>
      </c>
      <c r="I11" s="129" t="e">
        <f t="shared" si="0"/>
        <v>#DIV/0!</v>
      </c>
      <c r="J11" s="129" t="e">
        <f t="shared" si="1"/>
        <v>#DIV/0!</v>
      </c>
      <c r="K11" s="125" t="e">
        <f t="shared" si="2"/>
        <v>#DIV/0!</v>
      </c>
      <c r="L11" s="125" t="e">
        <f t="shared" si="3"/>
        <v>#DIV/0!</v>
      </c>
      <c r="M11" s="159" t="e">
        <f t="shared" si="4"/>
        <v>#DIV/0!</v>
      </c>
      <c r="N11" s="126" t="e">
        <f t="shared" si="5"/>
        <v>#DIV/0!</v>
      </c>
    </row>
    <row r="12" spans="1:16" x14ac:dyDescent="0.25">
      <c r="A12" s="128" t="s">
        <v>129</v>
      </c>
      <c r="B12" s="45"/>
      <c r="C12" s="45"/>
      <c r="D12" s="45"/>
      <c r="E12" s="45"/>
      <c r="F12" s="46"/>
      <c r="H12" s="128" t="s">
        <v>129</v>
      </c>
      <c r="I12" s="129" t="e">
        <f t="shared" si="0"/>
        <v>#DIV/0!</v>
      </c>
      <c r="J12" s="129" t="e">
        <f t="shared" si="1"/>
        <v>#DIV/0!</v>
      </c>
      <c r="K12" s="125" t="e">
        <f t="shared" si="2"/>
        <v>#DIV/0!</v>
      </c>
      <c r="L12" s="125" t="e">
        <f t="shared" si="3"/>
        <v>#DIV/0!</v>
      </c>
      <c r="M12" s="159" t="e">
        <f t="shared" si="4"/>
        <v>#DIV/0!</v>
      </c>
      <c r="N12" s="126" t="e">
        <f t="shared" si="5"/>
        <v>#DIV/0!</v>
      </c>
    </row>
    <row r="13" spans="1:16" x14ac:dyDescent="0.25">
      <c r="A13" s="130" t="s">
        <v>130</v>
      </c>
      <c r="B13" s="45"/>
      <c r="C13" s="45"/>
      <c r="D13" s="45"/>
      <c r="E13" s="45"/>
      <c r="F13" s="46"/>
      <c r="H13" s="130" t="s">
        <v>130</v>
      </c>
      <c r="I13" s="129" t="e">
        <f t="shared" si="0"/>
        <v>#DIV/0!</v>
      </c>
      <c r="J13" s="129" t="e">
        <f t="shared" si="1"/>
        <v>#DIV/0!</v>
      </c>
      <c r="K13" s="125" t="e">
        <f t="shared" si="2"/>
        <v>#DIV/0!</v>
      </c>
      <c r="L13" s="125" t="e">
        <f t="shared" si="3"/>
        <v>#DIV/0!</v>
      </c>
      <c r="M13" s="159" t="e">
        <f t="shared" si="4"/>
        <v>#DIV/0!</v>
      </c>
      <c r="N13" s="126" t="e">
        <f t="shared" si="5"/>
        <v>#DIV/0!</v>
      </c>
    </row>
    <row r="14" spans="1:16" ht="15.75" thickBot="1" x14ac:dyDescent="0.3">
      <c r="A14" s="133" t="s">
        <v>131</v>
      </c>
      <c r="B14" s="47"/>
      <c r="C14" s="47"/>
      <c r="D14" s="168"/>
      <c r="E14" s="168"/>
      <c r="F14" s="48"/>
      <c r="H14" s="133" t="s">
        <v>131</v>
      </c>
      <c r="I14" s="134" t="e">
        <f t="shared" si="0"/>
        <v>#DIV/0!</v>
      </c>
      <c r="J14" s="134" t="e">
        <f t="shared" si="1"/>
        <v>#DIV/0!</v>
      </c>
      <c r="K14" s="161" t="e">
        <f t="shared" si="2"/>
        <v>#DIV/0!</v>
      </c>
      <c r="L14" s="161" t="e">
        <f t="shared" si="3"/>
        <v>#DIV/0!</v>
      </c>
      <c r="M14" s="163" t="e">
        <f t="shared" si="4"/>
        <v>#DIV/0!</v>
      </c>
      <c r="N14" s="162" t="e">
        <f t="shared" si="5"/>
        <v>#DIV/0!</v>
      </c>
    </row>
    <row r="15" spans="1:16" ht="16.5" thickTop="1" thickBot="1" x14ac:dyDescent="0.3">
      <c r="A15" s="135" t="s">
        <v>178</v>
      </c>
      <c r="B15" s="136">
        <f>SUM(B3:B14)</f>
        <v>0</v>
      </c>
      <c r="C15" s="136">
        <f>SUM(C3:C14)</f>
        <v>0</v>
      </c>
      <c r="D15" s="136">
        <f t="shared" ref="D15:E15" si="6">SUM(D3:D14)</f>
        <v>0</v>
      </c>
      <c r="E15" s="156">
        <f t="shared" si="6"/>
        <v>0</v>
      </c>
      <c r="F15" s="52">
        <f t="shared" ref="F15" si="7">SUM(F3:F14)</f>
        <v>0</v>
      </c>
      <c r="H15" s="135" t="s">
        <v>132</v>
      </c>
      <c r="I15" s="137" t="e">
        <f>SUM(I3:I14)</f>
        <v>#DIV/0!</v>
      </c>
      <c r="J15" s="137" t="e">
        <f>SUM(J3:J14)</f>
        <v>#DIV/0!</v>
      </c>
      <c r="K15" s="137" t="e">
        <f t="shared" si="2"/>
        <v>#DIV/0!</v>
      </c>
      <c r="L15" s="137" t="e">
        <f t="shared" si="3"/>
        <v>#DIV/0!</v>
      </c>
      <c r="M15" s="138" t="e">
        <f>SUM(M3:M14)</f>
        <v>#DIV/0!</v>
      </c>
      <c r="N15" s="139" t="e">
        <f>SUM(N3:N14)</f>
        <v>#DIV/0!</v>
      </c>
    </row>
    <row r="16" spans="1:16" ht="16.5" thickTop="1" thickBot="1" x14ac:dyDescent="0.3">
      <c r="A16" s="354"/>
      <c r="B16" s="354"/>
      <c r="C16" s="354"/>
      <c r="D16" s="354"/>
      <c r="E16" s="140"/>
    </row>
    <row r="17" spans="1:14" ht="17.25" thickTop="1" thickBot="1" x14ac:dyDescent="0.3">
      <c r="A17" s="360" t="s">
        <v>243</v>
      </c>
      <c r="B17" s="361"/>
      <c r="C17" s="361"/>
      <c r="D17" s="362"/>
      <c r="E17" s="362"/>
      <c r="F17" s="363"/>
      <c r="H17" s="355" t="s">
        <v>244</v>
      </c>
      <c r="I17" s="356"/>
      <c r="J17" s="356"/>
      <c r="K17" s="356"/>
      <c r="L17" s="357"/>
      <c r="M17" s="358"/>
      <c r="N17" s="359"/>
    </row>
    <row r="18" spans="1:14" ht="15.75" customHeight="1" thickTop="1" x14ac:dyDescent="0.25">
      <c r="A18" s="345" t="s">
        <v>308</v>
      </c>
      <c r="B18" s="354"/>
      <c r="C18" s="354"/>
      <c r="D18" s="354"/>
      <c r="E18" s="354"/>
      <c r="F18" s="363"/>
      <c r="H18" s="345" t="s">
        <v>274</v>
      </c>
      <c r="I18" s="354"/>
      <c r="J18" s="354"/>
      <c r="K18" s="354"/>
      <c r="L18" s="354"/>
      <c r="M18" s="354"/>
      <c r="N18" s="363"/>
    </row>
    <row r="19" spans="1:14" x14ac:dyDescent="0.25">
      <c r="A19" s="364"/>
      <c r="B19" s="365"/>
      <c r="C19" s="365"/>
      <c r="D19" s="365"/>
      <c r="E19" s="365"/>
      <c r="F19" s="366"/>
      <c r="H19" s="364"/>
      <c r="I19" s="365"/>
      <c r="J19" s="365"/>
      <c r="K19" s="365"/>
      <c r="L19" s="365"/>
      <c r="M19" s="365"/>
      <c r="N19" s="366"/>
    </row>
    <row r="20" spans="1:14" x14ac:dyDescent="0.25">
      <c r="A20" s="364"/>
      <c r="B20" s="365"/>
      <c r="C20" s="365"/>
      <c r="D20" s="365"/>
      <c r="E20" s="365"/>
      <c r="F20" s="366"/>
      <c r="H20" s="364"/>
      <c r="I20" s="365"/>
      <c r="J20" s="365"/>
      <c r="K20" s="365"/>
      <c r="L20" s="365"/>
      <c r="M20" s="365"/>
      <c r="N20" s="366"/>
    </row>
    <row r="21" spans="1:14" x14ac:dyDescent="0.25">
      <c r="A21" s="364"/>
      <c r="B21" s="365"/>
      <c r="C21" s="365"/>
      <c r="D21" s="365"/>
      <c r="E21" s="365"/>
      <c r="F21" s="366"/>
      <c r="H21" s="364"/>
      <c r="I21" s="365"/>
      <c r="J21" s="365"/>
      <c r="K21" s="365"/>
      <c r="L21" s="365"/>
      <c r="M21" s="365"/>
      <c r="N21" s="366"/>
    </row>
    <row r="22" spans="1:14" x14ac:dyDescent="0.25">
      <c r="A22" s="364"/>
      <c r="B22" s="365"/>
      <c r="C22" s="365"/>
      <c r="D22" s="365"/>
      <c r="E22" s="365"/>
      <c r="F22" s="366"/>
      <c r="H22" s="364"/>
      <c r="I22" s="365"/>
      <c r="J22" s="365"/>
      <c r="K22" s="365"/>
      <c r="L22" s="365"/>
      <c r="M22" s="365"/>
      <c r="N22" s="366"/>
    </row>
    <row r="23" spans="1:14" x14ac:dyDescent="0.25">
      <c r="A23" s="364"/>
      <c r="B23" s="365"/>
      <c r="C23" s="365"/>
      <c r="D23" s="365"/>
      <c r="E23" s="365"/>
      <c r="F23" s="366"/>
      <c r="H23" s="364"/>
      <c r="I23" s="365"/>
      <c r="J23" s="365"/>
      <c r="K23" s="365"/>
      <c r="L23" s="365"/>
      <c r="M23" s="365"/>
      <c r="N23" s="366"/>
    </row>
    <row r="24" spans="1:14" x14ac:dyDescent="0.25">
      <c r="A24" s="364"/>
      <c r="B24" s="365"/>
      <c r="C24" s="365"/>
      <c r="D24" s="365"/>
      <c r="E24" s="365"/>
      <c r="F24" s="366"/>
      <c r="H24" s="364"/>
      <c r="I24" s="365"/>
      <c r="J24" s="365"/>
      <c r="K24" s="365"/>
      <c r="L24" s="365"/>
      <c r="M24" s="365"/>
      <c r="N24" s="366"/>
    </row>
    <row r="25" spans="1:14" x14ac:dyDescent="0.25">
      <c r="A25" s="364"/>
      <c r="B25" s="365"/>
      <c r="C25" s="365"/>
      <c r="D25" s="365"/>
      <c r="E25" s="365"/>
      <c r="F25" s="366"/>
      <c r="H25" s="364"/>
      <c r="I25" s="365"/>
      <c r="J25" s="365"/>
      <c r="K25" s="365"/>
      <c r="L25" s="365"/>
      <c r="M25" s="365"/>
      <c r="N25" s="366"/>
    </row>
    <row r="26" spans="1:14" x14ac:dyDescent="0.25">
      <c r="A26" s="364"/>
      <c r="B26" s="365"/>
      <c r="C26" s="365"/>
      <c r="D26" s="365"/>
      <c r="E26" s="365"/>
      <c r="F26" s="366"/>
      <c r="H26" s="364"/>
      <c r="I26" s="365"/>
      <c r="J26" s="365"/>
      <c r="K26" s="365"/>
      <c r="L26" s="365"/>
      <c r="M26" s="365"/>
      <c r="N26" s="366"/>
    </row>
    <row r="27" spans="1:14" x14ac:dyDescent="0.25">
      <c r="A27" s="364"/>
      <c r="B27" s="365"/>
      <c r="C27" s="365"/>
      <c r="D27" s="365"/>
      <c r="E27" s="365"/>
      <c r="F27" s="366"/>
      <c r="H27" s="364"/>
      <c r="I27" s="365"/>
      <c r="J27" s="365"/>
      <c r="K27" s="365"/>
      <c r="L27" s="365"/>
      <c r="M27" s="365"/>
      <c r="N27" s="366"/>
    </row>
    <row r="28" spans="1:14" x14ac:dyDescent="0.25">
      <c r="A28" s="364"/>
      <c r="B28" s="365"/>
      <c r="C28" s="365"/>
      <c r="D28" s="365"/>
      <c r="E28" s="365"/>
      <c r="F28" s="366"/>
      <c r="H28" s="364"/>
      <c r="I28" s="365"/>
      <c r="J28" s="365"/>
      <c r="K28" s="365"/>
      <c r="L28" s="365"/>
      <c r="M28" s="365"/>
      <c r="N28" s="366"/>
    </row>
    <row r="29" spans="1:14" x14ac:dyDescent="0.25">
      <c r="A29" s="364"/>
      <c r="B29" s="365"/>
      <c r="C29" s="365"/>
      <c r="D29" s="365"/>
      <c r="E29" s="365"/>
      <c r="F29" s="366"/>
      <c r="H29" s="364"/>
      <c r="I29" s="365"/>
      <c r="J29" s="365"/>
      <c r="K29" s="365"/>
      <c r="L29" s="365"/>
      <c r="M29" s="365"/>
      <c r="N29" s="366"/>
    </row>
    <row r="30" spans="1:14" x14ac:dyDescent="0.25">
      <c r="A30" s="364"/>
      <c r="B30" s="365"/>
      <c r="C30" s="365"/>
      <c r="D30" s="365"/>
      <c r="E30" s="365"/>
      <c r="F30" s="366"/>
      <c r="H30" s="364"/>
      <c r="I30" s="365"/>
      <c r="J30" s="365"/>
      <c r="K30" s="365"/>
      <c r="L30" s="365"/>
      <c r="M30" s="365"/>
      <c r="N30" s="366"/>
    </row>
    <row r="31" spans="1:14" x14ac:dyDescent="0.25">
      <c r="A31" s="364"/>
      <c r="B31" s="365"/>
      <c r="C31" s="365"/>
      <c r="D31" s="365"/>
      <c r="E31" s="365"/>
      <c r="F31" s="366"/>
      <c r="H31" s="364"/>
      <c r="I31" s="365"/>
      <c r="J31" s="365"/>
      <c r="K31" s="365"/>
      <c r="L31" s="365"/>
      <c r="M31" s="365"/>
      <c r="N31" s="366"/>
    </row>
    <row r="32" spans="1:14" ht="15.75" thickBot="1" x14ac:dyDescent="0.3">
      <c r="A32" s="367"/>
      <c r="B32" s="368"/>
      <c r="C32" s="368"/>
      <c r="D32" s="368"/>
      <c r="E32" s="368"/>
      <c r="F32" s="369"/>
      <c r="H32" s="367"/>
      <c r="I32" s="368"/>
      <c r="J32" s="368"/>
      <c r="K32" s="368"/>
      <c r="L32" s="368"/>
      <c r="M32" s="368"/>
      <c r="N32" s="369"/>
    </row>
    <row r="33" ht="15.75" thickTop="1" x14ac:dyDescent="0.25"/>
  </sheetData>
  <sheetProtection algorithmName="SHA-512" hashValue="sG4SRpFTcAUYuWRfNfUNb+uDyLnUqF2cFdQS2nlR49BFPkXkE3XfsTS9/ZB3y0dHNdIfxnSLSci+9hRPkdm0rA==" saltValue="jJb7r1FW/xy3yeIVlrJcxw==" spinCount="100000" sheet="1" selectLockedCells="1"/>
  <mergeCells count="5">
    <mergeCell ref="A16:D16"/>
    <mergeCell ref="H17:N17"/>
    <mergeCell ref="A17:F17"/>
    <mergeCell ref="A18:F32"/>
    <mergeCell ref="H18:N32"/>
  </mergeCells>
  <pageMargins left="0.70866141732283472" right="0.70866141732283472" top="0.74803149606299213" bottom="0.74803149606299213"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61756-FF9A-41DA-8892-F8B78CFF2C45}">
  <sheetPr codeName="Sheet4"/>
  <dimension ref="A1:S33"/>
  <sheetViews>
    <sheetView zoomScaleNormal="100" workbookViewId="0">
      <selection activeCell="D11" sqref="D11"/>
    </sheetView>
  </sheetViews>
  <sheetFormatPr defaultColWidth="8.85546875" defaultRowHeight="15" x14ac:dyDescent="0.25"/>
  <cols>
    <col min="1" max="1" width="30.7109375" customWidth="1"/>
    <col min="2" max="6" width="9.85546875" customWidth="1"/>
    <col min="7" max="7" width="1.7109375" customWidth="1"/>
    <col min="8" max="8" width="30.7109375" customWidth="1"/>
    <col min="9" max="11" width="9.85546875" customWidth="1"/>
    <col min="12" max="12" width="10.85546875" customWidth="1"/>
    <col min="13" max="13" width="10.5703125" customWidth="1"/>
    <col min="14" max="14" width="14.42578125" customWidth="1"/>
    <col min="17" max="17" width="12.28515625" bestFit="1" customWidth="1"/>
  </cols>
  <sheetData>
    <row r="1" spans="1:19" ht="15.75" thickBot="1" x14ac:dyDescent="0.3"/>
    <row r="2" spans="1:19" ht="48" customHeight="1" thickTop="1" thickBot="1" x14ac:dyDescent="0.3">
      <c r="A2" s="119" t="s">
        <v>273</v>
      </c>
      <c r="B2" s="120">
        <v>2019</v>
      </c>
      <c r="C2" s="120">
        <v>2020</v>
      </c>
      <c r="D2" s="160">
        <v>2021</v>
      </c>
      <c r="E2" s="122" t="s">
        <v>245</v>
      </c>
      <c r="F2" s="155" t="s">
        <v>240</v>
      </c>
      <c r="H2" s="119" t="s">
        <v>277</v>
      </c>
      <c r="I2" s="120">
        <v>2019</v>
      </c>
      <c r="J2" s="120">
        <v>2020</v>
      </c>
      <c r="K2" s="120">
        <v>2021</v>
      </c>
      <c r="L2" s="121" t="s">
        <v>249</v>
      </c>
      <c r="M2" s="122" t="s">
        <v>245</v>
      </c>
      <c r="N2" s="123" t="s">
        <v>241</v>
      </c>
      <c r="P2" s="2"/>
    </row>
    <row r="3" spans="1:19" ht="15.75" thickTop="1" x14ac:dyDescent="0.25">
      <c r="A3" s="124" t="s">
        <v>120</v>
      </c>
      <c r="B3" s="43"/>
      <c r="C3" s="43"/>
      <c r="D3" s="148"/>
      <c r="E3" s="148"/>
      <c r="F3" s="44"/>
      <c r="H3" s="124" t="s">
        <v>120</v>
      </c>
      <c r="I3" s="125" t="e">
        <f>+B3/$B$15</f>
        <v>#DIV/0!</v>
      </c>
      <c r="J3" s="125" t="e">
        <f>+C3/$C$15</f>
        <v>#DIV/0!</v>
      </c>
      <c r="K3" s="125" t="e">
        <f>+D3/$D$15</f>
        <v>#DIV/0!</v>
      </c>
      <c r="L3" s="125" t="e">
        <f>+(B3+C3+D3)/(+$B$15+$C$15+$D$15)</f>
        <v>#DIV/0!</v>
      </c>
      <c r="M3" s="125" t="e">
        <f t="shared" ref="M3:M15" si="0">+E3/$E$15</f>
        <v>#DIV/0!</v>
      </c>
      <c r="N3" s="126" t="e">
        <f>+F3/$F$15</f>
        <v>#DIV/0!</v>
      </c>
      <c r="P3" s="141"/>
      <c r="Q3" s="127"/>
      <c r="R3" s="127"/>
    </row>
    <row r="4" spans="1:19" x14ac:dyDescent="0.25">
      <c r="A4" s="128" t="s">
        <v>121</v>
      </c>
      <c r="B4" s="45"/>
      <c r="C4" s="45"/>
      <c r="D4" s="149"/>
      <c r="E4" s="149"/>
      <c r="F4" s="46"/>
      <c r="H4" s="128" t="s">
        <v>121</v>
      </c>
      <c r="I4" s="129" t="e">
        <f t="shared" ref="I4:I14" si="1">+B4/$B$15</f>
        <v>#DIV/0!</v>
      </c>
      <c r="J4" s="129" t="e">
        <f t="shared" ref="J4:J14" si="2">+C4/$C$15</f>
        <v>#DIV/0!</v>
      </c>
      <c r="K4" s="125" t="e">
        <f t="shared" ref="K4:K15" si="3">+D4/$D$15</f>
        <v>#DIV/0!</v>
      </c>
      <c r="L4" s="125" t="e">
        <f t="shared" ref="L4:L14" si="4">+(B4+C4+D4)/(+$B$15+$C$15+$D$15)</f>
        <v>#DIV/0!</v>
      </c>
      <c r="M4" s="125" t="e">
        <f t="shared" si="0"/>
        <v>#DIV/0!</v>
      </c>
      <c r="N4" s="126" t="e">
        <f>+F4/$F$15</f>
        <v>#DIV/0!</v>
      </c>
      <c r="P4" s="141"/>
      <c r="Q4" s="127"/>
      <c r="R4" s="127"/>
    </row>
    <row r="5" spans="1:19" x14ac:dyDescent="0.25">
      <c r="A5" s="130" t="s">
        <v>122</v>
      </c>
      <c r="B5" s="45"/>
      <c r="C5" s="45"/>
      <c r="D5" s="149"/>
      <c r="E5" s="149"/>
      <c r="F5" s="46"/>
      <c r="H5" s="130" t="s">
        <v>122</v>
      </c>
      <c r="I5" s="129" t="e">
        <f t="shared" si="1"/>
        <v>#DIV/0!</v>
      </c>
      <c r="J5" s="129" t="e">
        <f t="shared" si="2"/>
        <v>#DIV/0!</v>
      </c>
      <c r="K5" s="125" t="e">
        <f t="shared" si="3"/>
        <v>#DIV/0!</v>
      </c>
      <c r="L5" s="125" t="e">
        <f t="shared" si="4"/>
        <v>#DIV/0!</v>
      </c>
      <c r="M5" s="125" t="e">
        <f t="shared" si="0"/>
        <v>#DIV/0!</v>
      </c>
      <c r="N5" s="126" t="e">
        <f t="shared" ref="N5:N13" si="5">+F5/$F$15</f>
        <v>#DIV/0!</v>
      </c>
      <c r="P5" s="141"/>
      <c r="Q5" s="127"/>
      <c r="R5" s="127"/>
    </row>
    <row r="6" spans="1:19" x14ac:dyDescent="0.25">
      <c r="A6" s="132" t="s">
        <v>123</v>
      </c>
      <c r="B6" s="45"/>
      <c r="C6" s="45"/>
      <c r="D6" s="149"/>
      <c r="E6" s="149"/>
      <c r="F6" s="46"/>
      <c r="H6" s="132" t="s">
        <v>123</v>
      </c>
      <c r="I6" s="129" t="e">
        <f t="shared" si="1"/>
        <v>#DIV/0!</v>
      </c>
      <c r="J6" s="129" t="e">
        <f t="shared" si="2"/>
        <v>#DIV/0!</v>
      </c>
      <c r="K6" s="125" t="e">
        <f t="shared" si="3"/>
        <v>#DIV/0!</v>
      </c>
      <c r="L6" s="125" t="e">
        <f t="shared" si="4"/>
        <v>#DIV/0!</v>
      </c>
      <c r="M6" s="125" t="e">
        <f t="shared" si="0"/>
        <v>#DIV/0!</v>
      </c>
      <c r="N6" s="126" t="e">
        <f t="shared" si="5"/>
        <v>#DIV/0!</v>
      </c>
      <c r="P6" s="141"/>
      <c r="Q6" s="127"/>
      <c r="R6" s="127"/>
    </row>
    <row r="7" spans="1:19" x14ac:dyDescent="0.25">
      <c r="A7" s="128" t="s">
        <v>124</v>
      </c>
      <c r="B7" s="45"/>
      <c r="C7" s="45"/>
      <c r="D7" s="149"/>
      <c r="E7" s="149"/>
      <c r="F7" s="46"/>
      <c r="H7" s="128" t="s">
        <v>124</v>
      </c>
      <c r="I7" s="129" t="e">
        <f t="shared" si="1"/>
        <v>#DIV/0!</v>
      </c>
      <c r="J7" s="129" t="e">
        <f t="shared" si="2"/>
        <v>#DIV/0!</v>
      </c>
      <c r="K7" s="125" t="e">
        <f t="shared" si="3"/>
        <v>#DIV/0!</v>
      </c>
      <c r="L7" s="125" t="e">
        <f t="shared" si="4"/>
        <v>#DIV/0!</v>
      </c>
      <c r="M7" s="125" t="e">
        <f t="shared" si="0"/>
        <v>#DIV/0!</v>
      </c>
      <c r="N7" s="126" t="e">
        <f t="shared" si="5"/>
        <v>#DIV/0!</v>
      </c>
      <c r="P7" s="141"/>
      <c r="Q7" s="127"/>
      <c r="R7" s="127"/>
    </row>
    <row r="8" spans="1:19" x14ac:dyDescent="0.25">
      <c r="A8" s="128" t="s">
        <v>125</v>
      </c>
      <c r="B8" s="45"/>
      <c r="C8" s="45"/>
      <c r="D8" s="149"/>
      <c r="E8" s="149"/>
      <c r="F8" s="46"/>
      <c r="H8" s="128" t="s">
        <v>125</v>
      </c>
      <c r="I8" s="129" t="e">
        <f t="shared" si="1"/>
        <v>#DIV/0!</v>
      </c>
      <c r="J8" s="129" t="e">
        <f t="shared" si="2"/>
        <v>#DIV/0!</v>
      </c>
      <c r="K8" s="125" t="e">
        <f t="shared" si="3"/>
        <v>#DIV/0!</v>
      </c>
      <c r="L8" s="125" t="e">
        <f t="shared" si="4"/>
        <v>#DIV/0!</v>
      </c>
      <c r="M8" s="125" t="e">
        <f t="shared" si="0"/>
        <v>#DIV/0!</v>
      </c>
      <c r="N8" s="126" t="e">
        <f t="shared" si="5"/>
        <v>#DIV/0!</v>
      </c>
      <c r="P8" s="141"/>
      <c r="Q8" s="127"/>
      <c r="R8" s="127"/>
    </row>
    <row r="9" spans="1:19" x14ac:dyDescent="0.25">
      <c r="A9" s="130" t="s">
        <v>126</v>
      </c>
      <c r="B9" s="45"/>
      <c r="C9" s="45"/>
      <c r="D9" s="149"/>
      <c r="E9" s="149"/>
      <c r="F9" s="46"/>
      <c r="H9" s="130" t="s">
        <v>126</v>
      </c>
      <c r="I9" s="129" t="e">
        <f t="shared" si="1"/>
        <v>#DIV/0!</v>
      </c>
      <c r="J9" s="129" t="e">
        <f t="shared" si="2"/>
        <v>#DIV/0!</v>
      </c>
      <c r="K9" s="125" t="e">
        <f t="shared" si="3"/>
        <v>#DIV/0!</v>
      </c>
      <c r="L9" s="125" t="e">
        <f t="shared" si="4"/>
        <v>#DIV/0!</v>
      </c>
      <c r="M9" s="125" t="e">
        <f t="shared" si="0"/>
        <v>#DIV/0!</v>
      </c>
      <c r="N9" s="126" t="e">
        <f t="shared" si="5"/>
        <v>#DIV/0!</v>
      </c>
      <c r="P9" s="141"/>
      <c r="Q9" s="127"/>
      <c r="R9" s="127"/>
    </row>
    <row r="10" spans="1:19" x14ac:dyDescent="0.25">
      <c r="A10" s="132" t="s">
        <v>127</v>
      </c>
      <c r="B10" s="45"/>
      <c r="C10" s="45"/>
      <c r="D10" s="149"/>
      <c r="E10" s="149"/>
      <c r="F10" s="46"/>
      <c r="H10" s="132" t="s">
        <v>127</v>
      </c>
      <c r="I10" s="129" t="e">
        <f t="shared" si="1"/>
        <v>#DIV/0!</v>
      </c>
      <c r="J10" s="129" t="e">
        <f t="shared" si="2"/>
        <v>#DIV/0!</v>
      </c>
      <c r="K10" s="125" t="e">
        <f t="shared" si="3"/>
        <v>#DIV/0!</v>
      </c>
      <c r="L10" s="125" t="e">
        <f t="shared" si="4"/>
        <v>#DIV/0!</v>
      </c>
      <c r="M10" s="125" t="e">
        <f t="shared" si="0"/>
        <v>#DIV/0!</v>
      </c>
      <c r="N10" s="126" t="e">
        <f t="shared" si="5"/>
        <v>#DIV/0!</v>
      </c>
      <c r="P10" s="141"/>
      <c r="Q10" s="127"/>
      <c r="R10" s="127"/>
    </row>
    <row r="11" spans="1:19" x14ac:dyDescent="0.25">
      <c r="A11" s="128" t="s">
        <v>128</v>
      </c>
      <c r="B11" s="45"/>
      <c r="C11" s="45"/>
      <c r="D11" s="149"/>
      <c r="E11" s="149"/>
      <c r="F11" s="46"/>
      <c r="H11" s="128" t="s">
        <v>128</v>
      </c>
      <c r="I11" s="129" t="e">
        <f t="shared" si="1"/>
        <v>#DIV/0!</v>
      </c>
      <c r="J11" s="129" t="e">
        <f t="shared" si="2"/>
        <v>#DIV/0!</v>
      </c>
      <c r="K11" s="125" t="e">
        <f t="shared" si="3"/>
        <v>#DIV/0!</v>
      </c>
      <c r="L11" s="125" t="e">
        <f t="shared" si="4"/>
        <v>#DIV/0!</v>
      </c>
      <c r="M11" s="125" t="e">
        <f t="shared" si="0"/>
        <v>#DIV/0!</v>
      </c>
      <c r="N11" s="126" t="e">
        <f t="shared" si="5"/>
        <v>#DIV/0!</v>
      </c>
      <c r="P11" s="141"/>
      <c r="Q11" s="127"/>
      <c r="R11" s="127"/>
    </row>
    <row r="12" spans="1:19" x14ac:dyDescent="0.25">
      <c r="A12" s="128" t="s">
        <v>129</v>
      </c>
      <c r="B12" s="45"/>
      <c r="C12" s="45"/>
      <c r="D12" s="149"/>
      <c r="E12" s="149"/>
      <c r="F12" s="46"/>
      <c r="H12" s="128" t="s">
        <v>129</v>
      </c>
      <c r="I12" s="129" t="e">
        <f t="shared" si="1"/>
        <v>#DIV/0!</v>
      </c>
      <c r="J12" s="129" t="e">
        <f t="shared" si="2"/>
        <v>#DIV/0!</v>
      </c>
      <c r="K12" s="125" t="e">
        <f t="shared" si="3"/>
        <v>#DIV/0!</v>
      </c>
      <c r="L12" s="125" t="e">
        <f t="shared" si="4"/>
        <v>#DIV/0!</v>
      </c>
      <c r="M12" s="125" t="e">
        <f t="shared" si="0"/>
        <v>#DIV/0!</v>
      </c>
      <c r="N12" s="126" t="e">
        <f t="shared" si="5"/>
        <v>#DIV/0!</v>
      </c>
      <c r="P12" s="141"/>
      <c r="Q12" s="127"/>
      <c r="R12" s="127"/>
    </row>
    <row r="13" spans="1:19" x14ac:dyDescent="0.25">
      <c r="A13" s="130" t="s">
        <v>130</v>
      </c>
      <c r="B13" s="45"/>
      <c r="C13" s="45"/>
      <c r="D13" s="149"/>
      <c r="E13" s="149"/>
      <c r="F13" s="46"/>
      <c r="H13" s="130" t="s">
        <v>130</v>
      </c>
      <c r="I13" s="129" t="e">
        <f t="shared" si="1"/>
        <v>#DIV/0!</v>
      </c>
      <c r="J13" s="129" t="e">
        <f t="shared" si="2"/>
        <v>#DIV/0!</v>
      </c>
      <c r="K13" s="125" t="e">
        <f t="shared" si="3"/>
        <v>#DIV/0!</v>
      </c>
      <c r="L13" s="125" t="e">
        <f t="shared" si="4"/>
        <v>#DIV/0!</v>
      </c>
      <c r="M13" s="125" t="e">
        <f t="shared" si="0"/>
        <v>#DIV/0!</v>
      </c>
      <c r="N13" s="126" t="e">
        <f t="shared" si="5"/>
        <v>#DIV/0!</v>
      </c>
      <c r="P13" s="141"/>
      <c r="Q13" s="127"/>
      <c r="R13" s="127"/>
    </row>
    <row r="14" spans="1:19" ht="15.75" thickBot="1" x14ac:dyDescent="0.3">
      <c r="A14" s="133" t="s">
        <v>131</v>
      </c>
      <c r="B14" s="47"/>
      <c r="C14" s="47"/>
      <c r="D14" s="150"/>
      <c r="E14" s="150"/>
      <c r="F14" s="48"/>
      <c r="H14" s="133" t="s">
        <v>131</v>
      </c>
      <c r="I14" s="134" t="e">
        <f t="shared" si="1"/>
        <v>#DIV/0!</v>
      </c>
      <c r="J14" s="134" t="e">
        <f t="shared" si="2"/>
        <v>#DIV/0!</v>
      </c>
      <c r="K14" s="161" t="e">
        <f t="shared" si="3"/>
        <v>#DIV/0!</v>
      </c>
      <c r="L14" s="125" t="e">
        <f t="shared" si="4"/>
        <v>#DIV/0!</v>
      </c>
      <c r="M14" s="161" t="e">
        <f t="shared" si="0"/>
        <v>#DIV/0!</v>
      </c>
      <c r="N14" s="162" t="e">
        <f>+F14/$F$15</f>
        <v>#DIV/0!</v>
      </c>
      <c r="P14" s="141"/>
      <c r="Q14" s="127"/>
      <c r="R14" s="127"/>
    </row>
    <row r="15" spans="1:19" ht="16.5" thickTop="1" thickBot="1" x14ac:dyDescent="0.3">
      <c r="A15" s="135" t="s">
        <v>132</v>
      </c>
      <c r="B15" s="136">
        <f>SUM(B3:B14)</f>
        <v>0</v>
      </c>
      <c r="C15" s="136">
        <f>SUM(C3:C14)</f>
        <v>0</v>
      </c>
      <c r="D15" s="156">
        <f t="shared" ref="D15:E15" si="6">SUM(D3:D14)</f>
        <v>0</v>
      </c>
      <c r="E15" s="156">
        <f t="shared" si="6"/>
        <v>0</v>
      </c>
      <c r="F15" s="52">
        <f t="shared" ref="F15" si="7">SUM(F3:F14)</f>
        <v>0</v>
      </c>
      <c r="H15" s="135" t="s">
        <v>132</v>
      </c>
      <c r="I15" s="137" t="e">
        <f>SUM(I3:I14)</f>
        <v>#DIV/0!</v>
      </c>
      <c r="J15" s="137" t="e">
        <f>SUM(J3:J14)</f>
        <v>#DIV/0!</v>
      </c>
      <c r="K15" s="137" t="e">
        <f t="shared" si="3"/>
        <v>#DIV/0!</v>
      </c>
      <c r="L15" s="137" t="e">
        <f>SUM(L3:L14)</f>
        <v>#DIV/0!</v>
      </c>
      <c r="M15" s="137" t="e">
        <f t="shared" si="0"/>
        <v>#DIV/0!</v>
      </c>
      <c r="N15" s="139" t="e">
        <f>SUM(N3:N14)</f>
        <v>#DIV/0!</v>
      </c>
      <c r="P15" s="41"/>
      <c r="Q15" s="142"/>
      <c r="R15" s="142"/>
    </row>
    <row r="16" spans="1:19" ht="16.5" thickTop="1" thickBot="1" x14ac:dyDescent="0.3">
      <c r="A16" s="372"/>
      <c r="B16" s="354"/>
      <c r="C16" s="354"/>
      <c r="D16" s="354"/>
      <c r="S16" s="143"/>
    </row>
    <row r="17" spans="1:18" ht="17.25" thickTop="1" thickBot="1" x14ac:dyDescent="0.3">
      <c r="A17" s="355" t="s">
        <v>246</v>
      </c>
      <c r="B17" s="356"/>
      <c r="C17" s="356"/>
      <c r="D17" s="357"/>
      <c r="E17" s="357"/>
      <c r="F17" s="359"/>
      <c r="H17" s="355" t="s">
        <v>247</v>
      </c>
      <c r="I17" s="356"/>
      <c r="J17" s="356"/>
      <c r="K17" s="356"/>
      <c r="L17" s="356"/>
      <c r="M17" s="357"/>
      <c r="N17" s="359"/>
    </row>
    <row r="18" spans="1:18" ht="15.75" thickTop="1" x14ac:dyDescent="0.25">
      <c r="A18" s="371" t="s">
        <v>309</v>
      </c>
      <c r="B18" s="354"/>
      <c r="C18" s="354"/>
      <c r="D18" s="354"/>
      <c r="E18" s="354"/>
      <c r="F18" s="363"/>
      <c r="H18" s="345" t="s">
        <v>275</v>
      </c>
      <c r="I18" s="354"/>
      <c r="J18" s="354"/>
      <c r="K18" s="354"/>
      <c r="L18" s="354"/>
      <c r="M18" s="354"/>
      <c r="N18" s="363"/>
      <c r="Q18" s="127"/>
      <c r="R18" s="127"/>
    </row>
    <row r="19" spans="1:18" x14ac:dyDescent="0.25">
      <c r="A19" s="365"/>
      <c r="B19" s="365"/>
      <c r="C19" s="365"/>
      <c r="D19" s="365"/>
      <c r="E19" s="365"/>
      <c r="F19" s="366"/>
      <c r="H19" s="364"/>
      <c r="I19" s="365"/>
      <c r="J19" s="365"/>
      <c r="K19" s="365"/>
      <c r="L19" s="365"/>
      <c r="M19" s="365"/>
      <c r="N19" s="366"/>
      <c r="Q19" s="127"/>
      <c r="R19" s="127"/>
    </row>
    <row r="20" spans="1:18" x14ac:dyDescent="0.25">
      <c r="A20" s="365"/>
      <c r="B20" s="365"/>
      <c r="C20" s="365"/>
      <c r="D20" s="365"/>
      <c r="E20" s="365"/>
      <c r="F20" s="366"/>
      <c r="H20" s="364"/>
      <c r="I20" s="365"/>
      <c r="J20" s="365"/>
      <c r="K20" s="365"/>
      <c r="L20" s="365"/>
      <c r="M20" s="365"/>
      <c r="N20" s="366"/>
      <c r="Q20" s="144"/>
      <c r="R20" s="145"/>
    </row>
    <row r="21" spans="1:18" x14ac:dyDescent="0.25">
      <c r="A21" s="365"/>
      <c r="B21" s="365"/>
      <c r="C21" s="365"/>
      <c r="D21" s="365"/>
      <c r="E21" s="365"/>
      <c r="F21" s="366"/>
      <c r="H21" s="364"/>
      <c r="I21" s="365"/>
      <c r="J21" s="365"/>
      <c r="K21" s="365"/>
      <c r="L21" s="365"/>
      <c r="M21" s="365"/>
      <c r="N21" s="366"/>
      <c r="Q21" s="127"/>
      <c r="R21" s="127"/>
    </row>
    <row r="22" spans="1:18" x14ac:dyDescent="0.25">
      <c r="A22" s="365"/>
      <c r="B22" s="365"/>
      <c r="C22" s="365"/>
      <c r="D22" s="365"/>
      <c r="E22" s="365"/>
      <c r="F22" s="366"/>
      <c r="H22" s="364"/>
      <c r="I22" s="365"/>
      <c r="J22" s="365"/>
      <c r="K22" s="365"/>
      <c r="L22" s="365"/>
      <c r="M22" s="365"/>
      <c r="N22" s="366"/>
      <c r="Q22" s="127"/>
      <c r="R22" s="127"/>
    </row>
    <row r="23" spans="1:18" x14ac:dyDescent="0.25">
      <c r="A23" s="365"/>
      <c r="B23" s="365"/>
      <c r="C23" s="365"/>
      <c r="D23" s="365"/>
      <c r="E23" s="365"/>
      <c r="F23" s="366"/>
      <c r="H23" s="364"/>
      <c r="I23" s="365"/>
      <c r="J23" s="365"/>
      <c r="K23" s="365"/>
      <c r="L23" s="365"/>
      <c r="M23" s="365"/>
      <c r="N23" s="366"/>
    </row>
    <row r="24" spans="1:18" x14ac:dyDescent="0.25">
      <c r="A24" s="365"/>
      <c r="B24" s="365"/>
      <c r="C24" s="365"/>
      <c r="D24" s="365"/>
      <c r="E24" s="365"/>
      <c r="F24" s="366"/>
      <c r="H24" s="364"/>
      <c r="I24" s="365"/>
      <c r="J24" s="365"/>
      <c r="K24" s="365"/>
      <c r="L24" s="365"/>
      <c r="M24" s="365"/>
      <c r="N24" s="366"/>
    </row>
    <row r="25" spans="1:18" x14ac:dyDescent="0.25">
      <c r="A25" s="365"/>
      <c r="B25" s="365"/>
      <c r="C25" s="365"/>
      <c r="D25" s="365"/>
      <c r="E25" s="365"/>
      <c r="F25" s="366"/>
      <c r="H25" s="364"/>
      <c r="I25" s="365"/>
      <c r="J25" s="365"/>
      <c r="K25" s="365"/>
      <c r="L25" s="365"/>
      <c r="M25" s="365"/>
      <c r="N25" s="366"/>
    </row>
    <row r="26" spans="1:18" x14ac:dyDescent="0.25">
      <c r="A26" s="365"/>
      <c r="B26" s="365"/>
      <c r="C26" s="365"/>
      <c r="D26" s="365"/>
      <c r="E26" s="365"/>
      <c r="F26" s="366"/>
      <c r="H26" s="364"/>
      <c r="I26" s="365"/>
      <c r="J26" s="365"/>
      <c r="K26" s="365"/>
      <c r="L26" s="365"/>
      <c r="M26" s="365"/>
      <c r="N26" s="366"/>
    </row>
    <row r="27" spans="1:18" ht="15.75" thickBot="1" x14ac:dyDescent="0.3">
      <c r="A27" s="365"/>
      <c r="B27" s="365"/>
      <c r="C27" s="365"/>
      <c r="D27" s="365"/>
      <c r="E27" s="365"/>
      <c r="F27" s="366"/>
      <c r="H27" s="364"/>
      <c r="I27" s="365"/>
      <c r="J27" s="365"/>
      <c r="K27" s="365"/>
      <c r="L27" s="365"/>
      <c r="M27" s="365"/>
      <c r="N27" s="366"/>
    </row>
    <row r="28" spans="1:18" ht="15.75" thickTop="1" x14ac:dyDescent="0.25">
      <c r="A28" s="169" t="s">
        <v>221</v>
      </c>
      <c r="B28" s="170">
        <f>+'Omzet per maand 2019-2023'!E15</f>
        <v>0</v>
      </c>
      <c r="C28" s="140"/>
      <c r="D28" s="140"/>
      <c r="E28" s="140"/>
      <c r="F28" s="167"/>
      <c r="H28" s="364"/>
      <c r="I28" s="365"/>
      <c r="J28" s="365"/>
      <c r="K28" s="365"/>
      <c r="L28" s="365"/>
      <c r="M28" s="365"/>
      <c r="N28" s="366"/>
    </row>
    <row r="29" spans="1:18" x14ac:dyDescent="0.25">
      <c r="A29" s="146" t="s">
        <v>222</v>
      </c>
      <c r="B29" s="151">
        <f>+Prognosetool!I19</f>
        <v>0</v>
      </c>
      <c r="C29" s="373" t="s">
        <v>223</v>
      </c>
      <c r="D29" s="365"/>
      <c r="E29" s="365"/>
      <c r="F29" s="366"/>
      <c r="H29" s="364"/>
      <c r="I29" s="365"/>
      <c r="J29" s="365"/>
      <c r="K29" s="365"/>
      <c r="L29" s="365"/>
      <c r="M29" s="365"/>
      <c r="N29" s="366"/>
    </row>
    <row r="30" spans="1:18" x14ac:dyDescent="0.25">
      <c r="A30" s="146" t="s">
        <v>224</v>
      </c>
      <c r="B30" s="152" t="e">
        <f>+Prognosetool!J21</f>
        <v>#DIV/0!</v>
      </c>
      <c r="F30" s="166"/>
      <c r="H30" s="364"/>
      <c r="I30" s="365"/>
      <c r="J30" s="365"/>
      <c r="K30" s="365"/>
      <c r="L30" s="365"/>
      <c r="M30" s="365"/>
      <c r="N30" s="366"/>
    </row>
    <row r="31" spans="1:18" x14ac:dyDescent="0.25">
      <c r="A31" s="146" t="s">
        <v>225</v>
      </c>
      <c r="B31" s="151">
        <f>+Prognosetool!I21</f>
        <v>0</v>
      </c>
      <c r="C31" s="373" t="s">
        <v>272</v>
      </c>
      <c r="D31" s="365"/>
      <c r="E31" s="365"/>
      <c r="F31" s="366"/>
      <c r="H31" s="364"/>
      <c r="I31" s="365"/>
      <c r="J31" s="365"/>
      <c r="K31" s="365"/>
      <c r="L31" s="365"/>
      <c r="M31" s="365"/>
      <c r="N31" s="366"/>
    </row>
    <row r="32" spans="1:18" ht="15.75" thickBot="1" x14ac:dyDescent="0.3">
      <c r="A32" s="147" t="s">
        <v>226</v>
      </c>
      <c r="B32" s="153">
        <f>+Prognosetool!I20</f>
        <v>0</v>
      </c>
      <c r="C32" s="370" t="s">
        <v>227</v>
      </c>
      <c r="D32" s="368"/>
      <c r="E32" s="368"/>
      <c r="F32" s="369"/>
      <c r="H32" s="367"/>
      <c r="I32" s="368"/>
      <c r="J32" s="368"/>
      <c r="K32" s="368"/>
      <c r="L32" s="368"/>
      <c r="M32" s="368"/>
      <c r="N32" s="369"/>
    </row>
    <row r="33" ht="15.75" thickTop="1" x14ac:dyDescent="0.25"/>
  </sheetData>
  <sheetProtection algorithmName="SHA-512" hashValue="rQN5Cx9KheZVA/o/GNa246lE2QuRSPt3Zjyigodlj98BZc+u93APv7mTyjIXn3mIf78ocCcxkGNEKbQry7FRDw==" saltValue="5SwyztsOMWG4Pz8ZTWbi4g==" spinCount="100000" sheet="1" selectLockedCells="1"/>
  <mergeCells count="8">
    <mergeCell ref="C32:F32"/>
    <mergeCell ref="A18:F27"/>
    <mergeCell ref="H18:N32"/>
    <mergeCell ref="H17:N17"/>
    <mergeCell ref="A16:D16"/>
    <mergeCell ref="A17:F17"/>
    <mergeCell ref="C29:F29"/>
    <mergeCell ref="C31:F31"/>
  </mergeCells>
  <pageMargins left="0.70866141732283472" right="0.70866141732283472" top="0.74803149606299213" bottom="0.74803149606299213" header="0.31496062992125984" footer="0.31496062992125984"/>
  <pageSetup paperSize="9" scale="74" orientation="landscape" r:id="rId1"/>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4DB7-EAFB-4A8E-A139-91E9CB590AA7}">
  <sheetPr codeName="Sheet5"/>
  <dimension ref="A1:V91"/>
  <sheetViews>
    <sheetView topLeftCell="A59" zoomScaleNormal="100" workbookViewId="0">
      <selection activeCell="B3" sqref="B3:B14"/>
    </sheetView>
  </sheetViews>
  <sheetFormatPr defaultColWidth="9.140625"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74" t="s">
        <v>204</v>
      </c>
      <c r="B1" s="375"/>
      <c r="C1" s="375"/>
      <c r="D1" s="375"/>
      <c r="E1" s="375"/>
      <c r="F1" s="375"/>
      <c r="G1" s="375"/>
      <c r="H1" s="375"/>
      <c r="I1" s="376"/>
      <c r="J1" s="256"/>
      <c r="K1" s="374" t="s">
        <v>205</v>
      </c>
      <c r="L1" s="375"/>
      <c r="M1" s="375"/>
      <c r="N1" s="375"/>
      <c r="O1" s="375"/>
      <c r="P1" s="375"/>
      <c r="Q1" s="375"/>
      <c r="R1" s="375"/>
      <c r="S1" s="390"/>
      <c r="U1" s="374" t="s">
        <v>210</v>
      </c>
      <c r="V1" s="387"/>
    </row>
    <row r="2" spans="1:22" ht="16.5" thickTop="1" thickBot="1" x14ac:dyDescent="0.3">
      <c r="A2" s="257"/>
      <c r="B2" s="258" t="s">
        <v>179</v>
      </c>
      <c r="C2" s="258" t="s">
        <v>180</v>
      </c>
      <c r="D2" s="258" t="s">
        <v>181</v>
      </c>
      <c r="E2" s="258" t="s">
        <v>182</v>
      </c>
      <c r="F2" s="258" t="s">
        <v>183</v>
      </c>
      <c r="G2" s="258" t="s">
        <v>184</v>
      </c>
      <c r="H2" s="259" t="s">
        <v>185</v>
      </c>
      <c r="I2" s="260" t="s">
        <v>132</v>
      </c>
      <c r="K2" s="261"/>
      <c r="L2" s="258" t="s">
        <v>179</v>
      </c>
      <c r="M2" s="258" t="s">
        <v>180</v>
      </c>
      <c r="N2" s="258" t="s">
        <v>181</v>
      </c>
      <c r="O2" s="258" t="s">
        <v>182</v>
      </c>
      <c r="P2" s="258" t="s">
        <v>183</v>
      </c>
      <c r="Q2" s="258" t="s">
        <v>184</v>
      </c>
      <c r="R2" s="259" t="s">
        <v>185</v>
      </c>
      <c r="S2" s="260" t="s">
        <v>132</v>
      </c>
      <c r="U2" s="388" t="s">
        <v>199</v>
      </c>
      <c r="V2" s="376"/>
    </row>
    <row r="3" spans="1:22" x14ac:dyDescent="0.25">
      <c r="A3" s="263" t="s">
        <v>120</v>
      </c>
      <c r="B3" s="43"/>
      <c r="C3" s="43"/>
      <c r="D3" s="43"/>
      <c r="E3" s="43"/>
      <c r="F3" s="43"/>
      <c r="G3" s="43"/>
      <c r="H3" s="148"/>
      <c r="I3" s="264">
        <f>SUM(B3:H3)</f>
        <v>0</v>
      </c>
      <c r="K3" s="263" t="s">
        <v>120</v>
      </c>
      <c r="L3" s="43"/>
      <c r="M3" s="43"/>
      <c r="N3" s="43"/>
      <c r="O3" s="43"/>
      <c r="P3" s="43"/>
      <c r="Q3" s="43"/>
      <c r="R3" s="148"/>
      <c r="S3" s="264">
        <f>SUM(L3:R3)</f>
        <v>0</v>
      </c>
      <c r="U3" s="263" t="s">
        <v>120</v>
      </c>
      <c r="V3" s="265">
        <f>+I3+S3</f>
        <v>0</v>
      </c>
    </row>
    <row r="4" spans="1:22" x14ac:dyDescent="0.25">
      <c r="A4" s="266" t="s">
        <v>121</v>
      </c>
      <c r="B4" s="45"/>
      <c r="C4" s="45"/>
      <c r="D4" s="45"/>
      <c r="E4" s="45"/>
      <c r="F4" s="45"/>
      <c r="G4" s="45"/>
      <c r="H4" s="149"/>
      <c r="I4" s="267">
        <f t="shared" ref="I4:I14" si="0">SUM(B4:H4)</f>
        <v>0</v>
      </c>
      <c r="K4" s="266" t="s">
        <v>121</v>
      </c>
      <c r="L4" s="45"/>
      <c r="M4" s="45"/>
      <c r="N4" s="45"/>
      <c r="O4" s="45"/>
      <c r="P4" s="45"/>
      <c r="Q4" s="45"/>
      <c r="R4" s="149"/>
      <c r="S4" s="267">
        <f t="shared" ref="S4:S14" si="1">SUM(L4:R4)</f>
        <v>0</v>
      </c>
      <c r="U4" s="266" t="s">
        <v>121</v>
      </c>
      <c r="V4" s="268">
        <f t="shared" ref="V4:V14" si="2">+I4+S4</f>
        <v>0</v>
      </c>
    </row>
    <row r="5" spans="1:22" x14ac:dyDescent="0.25">
      <c r="A5" s="269" t="s">
        <v>122</v>
      </c>
      <c r="B5" s="45"/>
      <c r="C5" s="45"/>
      <c r="D5" s="45"/>
      <c r="E5" s="45"/>
      <c r="F5" s="45"/>
      <c r="G5" s="45"/>
      <c r="H5" s="149"/>
      <c r="I5" s="267">
        <f t="shared" si="0"/>
        <v>0</v>
      </c>
      <c r="K5" s="269" t="s">
        <v>122</v>
      </c>
      <c r="L5" s="45"/>
      <c r="M5" s="45"/>
      <c r="N5" s="45"/>
      <c r="O5" s="45"/>
      <c r="P5" s="45"/>
      <c r="Q5" s="45"/>
      <c r="R5" s="149"/>
      <c r="S5" s="267">
        <f t="shared" si="1"/>
        <v>0</v>
      </c>
      <c r="U5" s="269" t="s">
        <v>122</v>
      </c>
      <c r="V5" s="268">
        <f t="shared" si="2"/>
        <v>0</v>
      </c>
    </row>
    <row r="6" spans="1:22" x14ac:dyDescent="0.25">
      <c r="A6" s="270" t="s">
        <v>123</v>
      </c>
      <c r="B6" s="45"/>
      <c r="C6" s="45"/>
      <c r="D6" s="45"/>
      <c r="E6" s="45"/>
      <c r="F6" s="45"/>
      <c r="G6" s="45"/>
      <c r="H6" s="149"/>
      <c r="I6" s="267">
        <f t="shared" si="0"/>
        <v>0</v>
      </c>
      <c r="K6" s="270" t="s">
        <v>123</v>
      </c>
      <c r="L6" s="45"/>
      <c r="M6" s="45"/>
      <c r="N6" s="45"/>
      <c r="O6" s="45"/>
      <c r="P6" s="45"/>
      <c r="Q6" s="45"/>
      <c r="R6" s="149"/>
      <c r="S6" s="267">
        <f t="shared" si="1"/>
        <v>0</v>
      </c>
      <c r="U6" s="270" t="s">
        <v>123</v>
      </c>
      <c r="V6" s="268">
        <f t="shared" si="2"/>
        <v>0</v>
      </c>
    </row>
    <row r="7" spans="1:22" x14ac:dyDescent="0.25">
      <c r="A7" s="266" t="s">
        <v>124</v>
      </c>
      <c r="B7" s="45"/>
      <c r="C7" s="45"/>
      <c r="D7" s="45"/>
      <c r="E7" s="45"/>
      <c r="F7" s="45"/>
      <c r="G7" s="45"/>
      <c r="H7" s="149"/>
      <c r="I7" s="267">
        <f t="shared" si="0"/>
        <v>0</v>
      </c>
      <c r="K7" s="266" t="s">
        <v>124</v>
      </c>
      <c r="L7" s="45"/>
      <c r="M7" s="45"/>
      <c r="N7" s="45"/>
      <c r="O7" s="45"/>
      <c r="P7" s="45"/>
      <c r="Q7" s="45"/>
      <c r="R7" s="149"/>
      <c r="S7" s="267">
        <f t="shared" si="1"/>
        <v>0</v>
      </c>
      <c r="U7" s="266" t="s">
        <v>124</v>
      </c>
      <c r="V7" s="268">
        <f t="shared" si="2"/>
        <v>0</v>
      </c>
    </row>
    <row r="8" spans="1:22" x14ac:dyDescent="0.25">
      <c r="A8" s="266" t="s">
        <v>125</v>
      </c>
      <c r="B8" s="45"/>
      <c r="C8" s="45"/>
      <c r="D8" s="45"/>
      <c r="E8" s="45"/>
      <c r="F8" s="45"/>
      <c r="G8" s="45"/>
      <c r="H8" s="149"/>
      <c r="I8" s="267">
        <f t="shared" si="0"/>
        <v>0</v>
      </c>
      <c r="K8" s="266" t="s">
        <v>125</v>
      </c>
      <c r="L8" s="45"/>
      <c r="M8" s="45"/>
      <c r="N8" s="45"/>
      <c r="O8" s="45"/>
      <c r="P8" s="45"/>
      <c r="Q8" s="45"/>
      <c r="R8" s="149"/>
      <c r="S8" s="267">
        <f t="shared" si="1"/>
        <v>0</v>
      </c>
      <c r="U8" s="266" t="s">
        <v>125</v>
      </c>
      <c r="V8" s="268">
        <f t="shared" si="2"/>
        <v>0</v>
      </c>
    </row>
    <row r="9" spans="1:22" x14ac:dyDescent="0.25">
      <c r="A9" s="269" t="s">
        <v>126</v>
      </c>
      <c r="B9" s="45"/>
      <c r="C9" s="45"/>
      <c r="D9" s="45"/>
      <c r="E9" s="45"/>
      <c r="F9" s="45"/>
      <c r="G9" s="45"/>
      <c r="H9" s="149"/>
      <c r="I9" s="267">
        <f t="shared" si="0"/>
        <v>0</v>
      </c>
      <c r="K9" s="269" t="s">
        <v>126</v>
      </c>
      <c r="L9" s="45"/>
      <c r="M9" s="45"/>
      <c r="N9" s="45"/>
      <c r="O9" s="45"/>
      <c r="P9" s="45"/>
      <c r="Q9" s="45"/>
      <c r="R9" s="149"/>
      <c r="S9" s="267">
        <f t="shared" si="1"/>
        <v>0</v>
      </c>
      <c r="U9" s="269" t="s">
        <v>126</v>
      </c>
      <c r="V9" s="268">
        <f t="shared" si="2"/>
        <v>0</v>
      </c>
    </row>
    <row r="10" spans="1:22" x14ac:dyDescent="0.25">
      <c r="A10" s="270" t="s">
        <v>127</v>
      </c>
      <c r="B10" s="45"/>
      <c r="C10" s="45"/>
      <c r="D10" s="45"/>
      <c r="E10" s="45"/>
      <c r="F10" s="45"/>
      <c r="G10" s="45"/>
      <c r="H10" s="149"/>
      <c r="I10" s="267">
        <f t="shared" si="0"/>
        <v>0</v>
      </c>
      <c r="K10" s="270" t="s">
        <v>127</v>
      </c>
      <c r="L10" s="45"/>
      <c r="M10" s="45"/>
      <c r="N10" s="45"/>
      <c r="O10" s="45"/>
      <c r="P10" s="45"/>
      <c r="Q10" s="45"/>
      <c r="R10" s="149"/>
      <c r="S10" s="267">
        <f t="shared" si="1"/>
        <v>0</v>
      </c>
      <c r="U10" s="270" t="s">
        <v>127</v>
      </c>
      <c r="V10" s="268">
        <f t="shared" si="2"/>
        <v>0</v>
      </c>
    </row>
    <row r="11" spans="1:22" x14ac:dyDescent="0.25">
      <c r="A11" s="266" t="s">
        <v>128</v>
      </c>
      <c r="B11" s="45"/>
      <c r="C11" s="45"/>
      <c r="D11" s="45"/>
      <c r="E11" s="45"/>
      <c r="F11" s="45"/>
      <c r="G11" s="45"/>
      <c r="H11" s="149"/>
      <c r="I11" s="267">
        <f t="shared" si="0"/>
        <v>0</v>
      </c>
      <c r="K11" s="266" t="s">
        <v>128</v>
      </c>
      <c r="L11" s="45"/>
      <c r="M11" s="45"/>
      <c r="N11" s="45"/>
      <c r="O11" s="45"/>
      <c r="P11" s="45"/>
      <c r="Q11" s="45"/>
      <c r="R11" s="149"/>
      <c r="S11" s="267">
        <f t="shared" si="1"/>
        <v>0</v>
      </c>
      <c r="U11" s="266" t="s">
        <v>128</v>
      </c>
      <c r="V11" s="268">
        <f t="shared" si="2"/>
        <v>0</v>
      </c>
    </row>
    <row r="12" spans="1:22" x14ac:dyDescent="0.25">
      <c r="A12" s="266" t="s">
        <v>129</v>
      </c>
      <c r="B12" s="45"/>
      <c r="C12" s="45"/>
      <c r="D12" s="45"/>
      <c r="E12" s="45"/>
      <c r="F12" s="45"/>
      <c r="G12" s="45"/>
      <c r="H12" s="149"/>
      <c r="I12" s="267">
        <f t="shared" si="0"/>
        <v>0</v>
      </c>
      <c r="K12" s="266" t="s">
        <v>129</v>
      </c>
      <c r="L12" s="45"/>
      <c r="M12" s="45"/>
      <c r="N12" s="45"/>
      <c r="O12" s="45"/>
      <c r="P12" s="45"/>
      <c r="Q12" s="45"/>
      <c r="R12" s="149"/>
      <c r="S12" s="267">
        <f t="shared" si="1"/>
        <v>0</v>
      </c>
      <c r="U12" s="266" t="s">
        <v>129</v>
      </c>
      <c r="V12" s="268">
        <f t="shared" si="2"/>
        <v>0</v>
      </c>
    </row>
    <row r="13" spans="1:22" x14ac:dyDescent="0.25">
      <c r="A13" s="269" t="s">
        <v>130</v>
      </c>
      <c r="B13" s="45"/>
      <c r="C13" s="45"/>
      <c r="D13" s="45"/>
      <c r="E13" s="45"/>
      <c r="F13" s="45"/>
      <c r="G13" s="45"/>
      <c r="H13" s="149"/>
      <c r="I13" s="267">
        <f t="shared" si="0"/>
        <v>0</v>
      </c>
      <c r="K13" s="269" t="s">
        <v>130</v>
      </c>
      <c r="L13" s="45"/>
      <c r="M13" s="45"/>
      <c r="N13" s="45"/>
      <c r="O13" s="45"/>
      <c r="P13" s="45"/>
      <c r="Q13" s="45"/>
      <c r="R13" s="149"/>
      <c r="S13" s="267">
        <f t="shared" si="1"/>
        <v>0</v>
      </c>
      <c r="U13" s="269" t="s">
        <v>130</v>
      </c>
      <c r="V13" s="268">
        <f t="shared" si="2"/>
        <v>0</v>
      </c>
    </row>
    <row r="14" spans="1:22" ht="15.75" thickBot="1" x14ac:dyDescent="0.3">
      <c r="A14" s="271" t="s">
        <v>131</v>
      </c>
      <c r="B14" s="45"/>
      <c r="C14" s="45"/>
      <c r="D14" s="47"/>
      <c r="E14" s="47"/>
      <c r="F14" s="47"/>
      <c r="G14" s="47"/>
      <c r="H14" s="150"/>
      <c r="I14" s="272">
        <f t="shared" si="0"/>
        <v>0</v>
      </c>
      <c r="K14" s="271" t="s">
        <v>131</v>
      </c>
      <c r="L14" s="47"/>
      <c r="M14" s="47"/>
      <c r="N14" s="47"/>
      <c r="O14" s="47"/>
      <c r="P14" s="47"/>
      <c r="Q14" s="47"/>
      <c r="R14" s="150"/>
      <c r="S14" s="272">
        <f t="shared" si="1"/>
        <v>0</v>
      </c>
      <c r="U14" s="271" t="s">
        <v>131</v>
      </c>
      <c r="V14" s="273">
        <f t="shared" si="2"/>
        <v>0</v>
      </c>
    </row>
    <row r="15" spans="1:22" ht="16.5" thickTop="1" thickBot="1" x14ac:dyDescent="0.3">
      <c r="A15" s="274" t="s">
        <v>132</v>
      </c>
      <c r="B15" s="275"/>
      <c r="C15" s="275"/>
      <c r="D15" s="275"/>
      <c r="E15" s="275"/>
      <c r="F15" s="275"/>
      <c r="G15" s="275"/>
      <c r="H15" s="276"/>
      <c r="I15" s="277">
        <f>SUM(I3:I14)</f>
        <v>0</v>
      </c>
      <c r="K15" s="262" t="s">
        <v>132</v>
      </c>
      <c r="L15" s="275"/>
      <c r="M15" s="275"/>
      <c r="N15" s="275"/>
      <c r="O15" s="275"/>
      <c r="P15" s="275"/>
      <c r="Q15" s="275"/>
      <c r="R15" s="276"/>
      <c r="S15" s="277">
        <f>SUM(S3:S14)</f>
        <v>0</v>
      </c>
      <c r="U15" s="262" t="s">
        <v>132</v>
      </c>
      <c r="V15" s="52">
        <f>SUM(V3:V14)</f>
        <v>0</v>
      </c>
    </row>
    <row r="16" spans="1:22" ht="16.5" thickTop="1" thickBot="1" x14ac:dyDescent="0.3">
      <c r="V16" s="36"/>
    </row>
    <row r="17" spans="1:22" ht="17.25" thickTop="1" thickBot="1" x14ac:dyDescent="0.3">
      <c r="A17" s="355" t="s">
        <v>206</v>
      </c>
      <c r="B17" s="356"/>
      <c r="C17" s="356"/>
      <c r="D17" s="357"/>
      <c r="E17" s="357"/>
      <c r="F17" s="358"/>
      <c r="G17" s="358"/>
      <c r="H17" s="358"/>
      <c r="I17" s="359"/>
      <c r="K17" s="355" t="s">
        <v>207</v>
      </c>
      <c r="L17" s="356"/>
      <c r="M17" s="356"/>
      <c r="N17" s="357"/>
      <c r="O17" s="357"/>
      <c r="P17" s="358"/>
      <c r="Q17" s="358"/>
      <c r="R17" s="358"/>
      <c r="S17" s="359"/>
    </row>
    <row r="18" spans="1:22" ht="15.75" thickTop="1" x14ac:dyDescent="0.25">
      <c r="A18" s="393" t="s">
        <v>278</v>
      </c>
      <c r="B18" s="381"/>
      <c r="C18" s="381"/>
      <c r="D18" s="381"/>
      <c r="E18" s="381"/>
      <c r="F18" s="382"/>
      <c r="G18" s="382"/>
      <c r="H18" s="382"/>
      <c r="I18" s="383"/>
      <c r="K18" s="393" t="s">
        <v>279</v>
      </c>
      <c r="L18" s="381"/>
      <c r="M18" s="381"/>
      <c r="N18" s="381"/>
      <c r="O18" s="381"/>
      <c r="P18" s="382"/>
      <c r="Q18" s="382"/>
      <c r="R18" s="382"/>
      <c r="S18" s="383"/>
    </row>
    <row r="19" spans="1:22" x14ac:dyDescent="0.25">
      <c r="A19" s="380"/>
      <c r="B19" s="381"/>
      <c r="C19" s="381"/>
      <c r="D19" s="381"/>
      <c r="E19" s="381"/>
      <c r="F19" s="382"/>
      <c r="G19" s="382"/>
      <c r="H19" s="382"/>
      <c r="I19" s="383"/>
      <c r="K19" s="380"/>
      <c r="L19" s="381"/>
      <c r="M19" s="381"/>
      <c r="N19" s="381"/>
      <c r="O19" s="381"/>
      <c r="P19" s="382"/>
      <c r="Q19" s="382"/>
      <c r="R19" s="382"/>
      <c r="S19" s="383"/>
    </row>
    <row r="20" spans="1:22" x14ac:dyDescent="0.25">
      <c r="A20" s="380"/>
      <c r="B20" s="381"/>
      <c r="C20" s="381"/>
      <c r="D20" s="381"/>
      <c r="E20" s="381"/>
      <c r="F20" s="382"/>
      <c r="G20" s="382"/>
      <c r="H20" s="382"/>
      <c r="I20" s="383"/>
      <c r="K20" s="380"/>
      <c r="L20" s="381"/>
      <c r="M20" s="381"/>
      <c r="N20" s="381"/>
      <c r="O20" s="381"/>
      <c r="P20" s="382"/>
      <c r="Q20" s="382"/>
      <c r="R20" s="382"/>
      <c r="S20" s="383"/>
    </row>
    <row r="21" spans="1:22" ht="15.75" thickBot="1" x14ac:dyDescent="0.3">
      <c r="A21" s="394"/>
      <c r="B21" s="395"/>
      <c r="C21" s="395"/>
      <c r="D21" s="395"/>
      <c r="E21" s="395"/>
      <c r="F21" s="385"/>
      <c r="G21" s="385"/>
      <c r="H21" s="385"/>
      <c r="I21" s="386"/>
      <c r="K21" s="394"/>
      <c r="L21" s="395"/>
      <c r="M21" s="395"/>
      <c r="N21" s="395"/>
      <c r="O21" s="395"/>
      <c r="P21" s="385"/>
      <c r="Q21" s="385"/>
      <c r="R21" s="385"/>
      <c r="S21" s="386"/>
    </row>
    <row r="22" spans="1:22" ht="16.5" thickTop="1" thickBot="1" x14ac:dyDescent="0.3"/>
    <row r="23" spans="1:22" ht="17.25" thickTop="1" thickBot="1" x14ac:dyDescent="0.3">
      <c r="A23" s="374" t="s">
        <v>208</v>
      </c>
      <c r="B23" s="375"/>
      <c r="C23" s="375"/>
      <c r="D23" s="375"/>
      <c r="E23" s="375"/>
      <c r="F23" s="375"/>
      <c r="G23" s="375"/>
      <c r="H23" s="375"/>
      <c r="I23" s="376"/>
      <c r="J23" s="256"/>
      <c r="K23" s="374" t="s">
        <v>209</v>
      </c>
      <c r="L23" s="375"/>
      <c r="M23" s="375"/>
      <c r="N23" s="375"/>
      <c r="O23" s="375"/>
      <c r="P23" s="375"/>
      <c r="Q23" s="375"/>
      <c r="R23" s="375"/>
      <c r="S23" s="376"/>
      <c r="T23" s="256"/>
      <c r="U23" s="374" t="s">
        <v>210</v>
      </c>
      <c r="V23" s="387"/>
    </row>
    <row r="24" spans="1:22" ht="16.5" thickTop="1" thickBot="1" x14ac:dyDescent="0.3">
      <c r="A24" s="261"/>
      <c r="B24" s="258" t="s">
        <v>186</v>
      </c>
      <c r="C24" s="258" t="s">
        <v>188</v>
      </c>
      <c r="D24" s="258" t="s">
        <v>189</v>
      </c>
      <c r="E24" s="258" t="s">
        <v>190</v>
      </c>
      <c r="F24" s="258" t="s">
        <v>191</v>
      </c>
      <c r="G24" s="258" t="s">
        <v>192</v>
      </c>
      <c r="H24" s="258" t="s">
        <v>214</v>
      </c>
      <c r="I24" s="260" t="s">
        <v>132</v>
      </c>
      <c r="K24" s="261"/>
      <c r="L24" s="258" t="s">
        <v>186</v>
      </c>
      <c r="M24" s="258" t="s">
        <v>188</v>
      </c>
      <c r="N24" s="258" t="s">
        <v>189</v>
      </c>
      <c r="O24" s="258" t="s">
        <v>190</v>
      </c>
      <c r="P24" s="258" t="s">
        <v>191</v>
      </c>
      <c r="Q24" s="258" t="s">
        <v>192</v>
      </c>
      <c r="R24" s="258" t="s">
        <v>214</v>
      </c>
      <c r="S24" s="260" t="s">
        <v>132</v>
      </c>
      <c r="U24" s="388" t="s">
        <v>199</v>
      </c>
      <c r="V24" s="389"/>
    </row>
    <row r="25" spans="1:22" x14ac:dyDescent="0.25">
      <c r="A25" s="263" t="s">
        <v>120</v>
      </c>
      <c r="B25" s="43"/>
      <c r="C25" s="43"/>
      <c r="D25" s="43"/>
      <c r="E25" s="43"/>
      <c r="F25" s="43"/>
      <c r="G25" s="43"/>
      <c r="H25" s="148"/>
      <c r="I25" s="278">
        <f>SUM(B25:H25)</f>
        <v>0</v>
      </c>
      <c r="K25" s="263" t="s">
        <v>120</v>
      </c>
      <c r="L25" s="43"/>
      <c r="M25" s="43"/>
      <c r="N25" s="43"/>
      <c r="O25" s="43"/>
      <c r="P25" s="43"/>
      <c r="Q25" s="43"/>
      <c r="R25" s="148"/>
      <c r="S25" s="278">
        <f>SUM(L25:R25)</f>
        <v>0</v>
      </c>
      <c r="U25" s="279" t="s">
        <v>120</v>
      </c>
      <c r="V25" s="265">
        <f>+I25+S25</f>
        <v>0</v>
      </c>
    </row>
    <row r="26" spans="1:22" x14ac:dyDescent="0.25">
      <c r="A26" s="266" t="s">
        <v>121</v>
      </c>
      <c r="B26" s="45"/>
      <c r="C26" s="45"/>
      <c r="D26" s="45"/>
      <c r="E26" s="45"/>
      <c r="F26" s="45"/>
      <c r="G26" s="45"/>
      <c r="H26" s="149"/>
      <c r="I26" s="280">
        <f t="shared" ref="I26:I36" si="3">SUM(B26:H26)</f>
        <v>0</v>
      </c>
      <c r="K26" s="266" t="s">
        <v>121</v>
      </c>
      <c r="L26" s="45"/>
      <c r="M26" s="45"/>
      <c r="N26" s="45"/>
      <c r="O26" s="45"/>
      <c r="P26" s="45"/>
      <c r="Q26" s="45"/>
      <c r="R26" s="149"/>
      <c r="S26" s="280">
        <f t="shared" ref="S26:S36" si="4">SUM(L26:R26)</f>
        <v>0</v>
      </c>
      <c r="U26" s="270" t="s">
        <v>121</v>
      </c>
      <c r="V26" s="268">
        <f t="shared" ref="V26:V36" si="5">+I26+S26</f>
        <v>0</v>
      </c>
    </row>
    <row r="27" spans="1:22" x14ac:dyDescent="0.25">
      <c r="A27" s="269" t="s">
        <v>122</v>
      </c>
      <c r="B27" s="45"/>
      <c r="C27" s="45"/>
      <c r="D27" s="45"/>
      <c r="E27" s="45"/>
      <c r="F27" s="45"/>
      <c r="G27" s="45"/>
      <c r="H27" s="149"/>
      <c r="I27" s="280">
        <f t="shared" si="3"/>
        <v>0</v>
      </c>
      <c r="K27" s="269" t="s">
        <v>122</v>
      </c>
      <c r="L27" s="45"/>
      <c r="M27" s="45"/>
      <c r="N27" s="45"/>
      <c r="O27" s="45"/>
      <c r="P27" s="45"/>
      <c r="Q27" s="45"/>
      <c r="R27" s="149"/>
      <c r="S27" s="280">
        <f t="shared" si="4"/>
        <v>0</v>
      </c>
      <c r="U27" s="281" t="s">
        <v>122</v>
      </c>
      <c r="V27" s="268">
        <f t="shared" si="5"/>
        <v>0</v>
      </c>
    </row>
    <row r="28" spans="1:22" x14ac:dyDescent="0.25">
      <c r="A28" s="270" t="s">
        <v>123</v>
      </c>
      <c r="B28" s="45"/>
      <c r="C28" s="45"/>
      <c r="D28" s="45"/>
      <c r="E28" s="45"/>
      <c r="F28" s="45"/>
      <c r="G28" s="45"/>
      <c r="H28" s="149"/>
      <c r="I28" s="280">
        <f t="shared" si="3"/>
        <v>0</v>
      </c>
      <c r="K28" s="270" t="s">
        <v>123</v>
      </c>
      <c r="L28" s="45"/>
      <c r="M28" s="45"/>
      <c r="N28" s="45"/>
      <c r="O28" s="45"/>
      <c r="P28" s="45"/>
      <c r="Q28" s="45"/>
      <c r="R28" s="149"/>
      <c r="S28" s="280">
        <f t="shared" si="4"/>
        <v>0</v>
      </c>
      <c r="U28" s="270" t="s">
        <v>123</v>
      </c>
      <c r="V28" s="268">
        <f t="shared" si="5"/>
        <v>0</v>
      </c>
    </row>
    <row r="29" spans="1:22" x14ac:dyDescent="0.25">
      <c r="A29" s="266" t="s">
        <v>124</v>
      </c>
      <c r="B29" s="45"/>
      <c r="C29" s="45"/>
      <c r="D29" s="45"/>
      <c r="E29" s="45"/>
      <c r="F29" s="45"/>
      <c r="G29" s="45"/>
      <c r="H29" s="149"/>
      <c r="I29" s="280">
        <f t="shared" si="3"/>
        <v>0</v>
      </c>
      <c r="K29" s="266" t="s">
        <v>124</v>
      </c>
      <c r="L29" s="45"/>
      <c r="M29" s="45"/>
      <c r="N29" s="45"/>
      <c r="O29" s="45"/>
      <c r="P29" s="45"/>
      <c r="Q29" s="45"/>
      <c r="R29" s="149"/>
      <c r="S29" s="280">
        <f t="shared" si="4"/>
        <v>0</v>
      </c>
      <c r="U29" s="270" t="s">
        <v>124</v>
      </c>
      <c r="V29" s="268">
        <f t="shared" si="5"/>
        <v>0</v>
      </c>
    </row>
    <row r="30" spans="1:22" x14ac:dyDescent="0.25">
      <c r="A30" s="266" t="s">
        <v>125</v>
      </c>
      <c r="B30" s="45"/>
      <c r="C30" s="45"/>
      <c r="D30" s="45"/>
      <c r="E30" s="45"/>
      <c r="F30" s="45"/>
      <c r="G30" s="45"/>
      <c r="H30" s="149"/>
      <c r="I30" s="280">
        <f t="shared" si="3"/>
        <v>0</v>
      </c>
      <c r="K30" s="266" t="s">
        <v>125</v>
      </c>
      <c r="L30" s="45"/>
      <c r="M30" s="45"/>
      <c r="N30" s="45"/>
      <c r="O30" s="45"/>
      <c r="P30" s="45"/>
      <c r="Q30" s="45"/>
      <c r="R30" s="149"/>
      <c r="S30" s="280">
        <f t="shared" si="4"/>
        <v>0</v>
      </c>
      <c r="U30" s="270" t="s">
        <v>125</v>
      </c>
      <c r="V30" s="268">
        <f t="shared" si="5"/>
        <v>0</v>
      </c>
    </row>
    <row r="31" spans="1:22" x14ac:dyDescent="0.25">
      <c r="A31" s="269" t="s">
        <v>126</v>
      </c>
      <c r="B31" s="45"/>
      <c r="C31" s="45"/>
      <c r="D31" s="45"/>
      <c r="E31" s="45"/>
      <c r="F31" s="45"/>
      <c r="G31" s="45"/>
      <c r="H31" s="149"/>
      <c r="I31" s="280">
        <f t="shared" si="3"/>
        <v>0</v>
      </c>
      <c r="K31" s="269" t="s">
        <v>126</v>
      </c>
      <c r="L31" s="45"/>
      <c r="M31" s="45"/>
      <c r="N31" s="45"/>
      <c r="O31" s="45"/>
      <c r="P31" s="45"/>
      <c r="Q31" s="45"/>
      <c r="R31" s="149"/>
      <c r="S31" s="280">
        <f t="shared" si="4"/>
        <v>0</v>
      </c>
      <c r="U31" s="281" t="s">
        <v>126</v>
      </c>
      <c r="V31" s="268">
        <f t="shared" si="5"/>
        <v>0</v>
      </c>
    </row>
    <row r="32" spans="1:22" x14ac:dyDescent="0.25">
      <c r="A32" s="270" t="s">
        <v>127</v>
      </c>
      <c r="B32" s="45"/>
      <c r="C32" s="45"/>
      <c r="D32" s="45"/>
      <c r="E32" s="45"/>
      <c r="F32" s="45"/>
      <c r="G32" s="45"/>
      <c r="H32" s="149"/>
      <c r="I32" s="280">
        <f t="shared" si="3"/>
        <v>0</v>
      </c>
      <c r="K32" s="270" t="s">
        <v>127</v>
      </c>
      <c r="L32" s="45"/>
      <c r="M32" s="45"/>
      <c r="N32" s="45"/>
      <c r="O32" s="45"/>
      <c r="P32" s="45"/>
      <c r="Q32" s="45"/>
      <c r="R32" s="149"/>
      <c r="S32" s="280">
        <f t="shared" si="4"/>
        <v>0</v>
      </c>
      <c r="U32" s="270" t="s">
        <v>127</v>
      </c>
      <c r="V32" s="268">
        <f t="shared" si="5"/>
        <v>0</v>
      </c>
    </row>
    <row r="33" spans="1:22" x14ac:dyDescent="0.25">
      <c r="A33" s="266" t="s">
        <v>128</v>
      </c>
      <c r="B33" s="45"/>
      <c r="C33" s="45"/>
      <c r="D33" s="45"/>
      <c r="E33" s="45"/>
      <c r="F33" s="45"/>
      <c r="G33" s="45"/>
      <c r="H33" s="149"/>
      <c r="I33" s="280">
        <f t="shared" si="3"/>
        <v>0</v>
      </c>
      <c r="K33" s="266" t="s">
        <v>128</v>
      </c>
      <c r="L33" s="45"/>
      <c r="M33" s="45"/>
      <c r="N33" s="45"/>
      <c r="O33" s="45"/>
      <c r="P33" s="45"/>
      <c r="Q33" s="45"/>
      <c r="R33" s="149"/>
      <c r="S33" s="280">
        <f t="shared" si="4"/>
        <v>0</v>
      </c>
      <c r="U33" s="270" t="s">
        <v>128</v>
      </c>
      <c r="V33" s="268">
        <f t="shared" si="5"/>
        <v>0</v>
      </c>
    </row>
    <row r="34" spans="1:22" x14ac:dyDescent="0.25">
      <c r="A34" s="266" t="s">
        <v>129</v>
      </c>
      <c r="B34" s="45"/>
      <c r="C34" s="45"/>
      <c r="D34" s="45"/>
      <c r="E34" s="45"/>
      <c r="F34" s="45"/>
      <c r="G34" s="45"/>
      <c r="H34" s="149"/>
      <c r="I34" s="280">
        <f t="shared" si="3"/>
        <v>0</v>
      </c>
      <c r="K34" s="266" t="s">
        <v>129</v>
      </c>
      <c r="L34" s="45"/>
      <c r="M34" s="45"/>
      <c r="N34" s="45"/>
      <c r="O34" s="45"/>
      <c r="P34" s="45"/>
      <c r="Q34" s="45"/>
      <c r="R34" s="149"/>
      <c r="S34" s="280">
        <f t="shared" si="4"/>
        <v>0</v>
      </c>
      <c r="U34" s="270" t="s">
        <v>129</v>
      </c>
      <c r="V34" s="268">
        <f t="shared" si="5"/>
        <v>0</v>
      </c>
    </row>
    <row r="35" spans="1:22" x14ac:dyDescent="0.25">
      <c r="A35" s="269" t="s">
        <v>130</v>
      </c>
      <c r="B35" s="45"/>
      <c r="C35" s="45"/>
      <c r="D35" s="45"/>
      <c r="E35" s="45"/>
      <c r="F35" s="45"/>
      <c r="G35" s="45"/>
      <c r="H35" s="149"/>
      <c r="I35" s="280">
        <f t="shared" si="3"/>
        <v>0</v>
      </c>
      <c r="K35" s="269" t="s">
        <v>130</v>
      </c>
      <c r="L35" s="45"/>
      <c r="M35" s="45"/>
      <c r="N35" s="45"/>
      <c r="O35" s="45"/>
      <c r="P35" s="45"/>
      <c r="Q35" s="45"/>
      <c r="R35" s="149"/>
      <c r="S35" s="280">
        <f t="shared" si="4"/>
        <v>0</v>
      </c>
      <c r="U35" s="281" t="s">
        <v>130</v>
      </c>
      <c r="V35" s="268">
        <f t="shared" si="5"/>
        <v>0</v>
      </c>
    </row>
    <row r="36" spans="1:22" ht="15.75" thickBot="1" x14ac:dyDescent="0.3">
      <c r="A36" s="271" t="s">
        <v>131</v>
      </c>
      <c r="B36" s="45"/>
      <c r="C36" s="47"/>
      <c r="D36" s="47"/>
      <c r="E36" s="47"/>
      <c r="F36" s="47"/>
      <c r="G36" s="47"/>
      <c r="H36" s="150"/>
      <c r="I36" s="282">
        <f t="shared" si="3"/>
        <v>0</v>
      </c>
      <c r="K36" s="271" t="s">
        <v>131</v>
      </c>
      <c r="L36" s="47"/>
      <c r="M36" s="47"/>
      <c r="N36" s="47"/>
      <c r="O36" s="47"/>
      <c r="P36" s="47"/>
      <c r="Q36" s="47"/>
      <c r="R36" s="150"/>
      <c r="S36" s="282">
        <f t="shared" si="4"/>
        <v>0</v>
      </c>
      <c r="U36" s="271" t="s">
        <v>131</v>
      </c>
      <c r="V36" s="273">
        <f t="shared" si="5"/>
        <v>0</v>
      </c>
    </row>
    <row r="37" spans="1:22" ht="16.5" thickTop="1" thickBot="1" x14ac:dyDescent="0.3">
      <c r="A37" s="262" t="s">
        <v>132</v>
      </c>
      <c r="B37" s="275"/>
      <c r="C37" s="275"/>
      <c r="D37" s="275"/>
      <c r="E37" s="275"/>
      <c r="F37" s="275"/>
      <c r="G37" s="275"/>
      <c r="H37" s="276"/>
      <c r="I37" s="283">
        <f>SUM(I25:I36)</f>
        <v>0</v>
      </c>
      <c r="K37" s="262" t="s">
        <v>132</v>
      </c>
      <c r="L37" s="275"/>
      <c r="M37" s="275"/>
      <c r="N37" s="275"/>
      <c r="O37" s="275"/>
      <c r="P37" s="275"/>
      <c r="Q37" s="275"/>
      <c r="R37" s="276"/>
      <c r="S37" s="283">
        <f>SUM(S25:S36)</f>
        <v>0</v>
      </c>
      <c r="U37" s="262" t="s">
        <v>132</v>
      </c>
      <c r="V37" s="52">
        <f>SUM(V25:V36)</f>
        <v>0</v>
      </c>
    </row>
    <row r="38" spans="1:22" ht="16.5" thickTop="1" thickBot="1" x14ac:dyDescent="0.3"/>
    <row r="39" spans="1:22" ht="17.25" thickTop="1" thickBot="1" x14ac:dyDescent="0.3">
      <c r="A39" s="355" t="s">
        <v>212</v>
      </c>
      <c r="B39" s="356"/>
      <c r="C39" s="356"/>
      <c r="D39" s="357"/>
      <c r="E39" s="357"/>
      <c r="F39" s="358"/>
      <c r="G39" s="358"/>
      <c r="H39" s="358"/>
      <c r="I39" s="359"/>
      <c r="K39" s="355" t="s">
        <v>213</v>
      </c>
      <c r="L39" s="356"/>
      <c r="M39" s="356"/>
      <c r="N39" s="357"/>
      <c r="O39" s="357"/>
      <c r="P39" s="358"/>
      <c r="Q39" s="358"/>
      <c r="R39" s="358"/>
      <c r="S39" s="359"/>
    </row>
    <row r="40" spans="1:22" ht="15.75" thickTop="1" x14ac:dyDescent="0.25">
      <c r="A40" s="345" t="s">
        <v>280</v>
      </c>
      <c r="B40" s="377"/>
      <c r="C40" s="377"/>
      <c r="D40" s="377"/>
      <c r="E40" s="377"/>
      <c r="F40" s="378"/>
      <c r="G40" s="378"/>
      <c r="H40" s="378"/>
      <c r="I40" s="379"/>
      <c r="K40" s="345" t="s">
        <v>281</v>
      </c>
      <c r="L40" s="377"/>
      <c r="M40" s="377"/>
      <c r="N40" s="377"/>
      <c r="O40" s="377"/>
      <c r="P40" s="378"/>
      <c r="Q40" s="378"/>
      <c r="R40" s="378"/>
      <c r="S40" s="379"/>
    </row>
    <row r="41" spans="1:22" x14ac:dyDescent="0.25">
      <c r="A41" s="380"/>
      <c r="B41" s="381"/>
      <c r="C41" s="381"/>
      <c r="D41" s="381"/>
      <c r="E41" s="381"/>
      <c r="F41" s="382"/>
      <c r="G41" s="382"/>
      <c r="H41" s="382"/>
      <c r="I41" s="383"/>
      <c r="K41" s="380"/>
      <c r="L41" s="381"/>
      <c r="M41" s="381"/>
      <c r="N41" s="381"/>
      <c r="O41" s="381"/>
      <c r="P41" s="382"/>
      <c r="Q41" s="382"/>
      <c r="R41" s="382"/>
      <c r="S41" s="383"/>
    </row>
    <row r="42" spans="1:22" x14ac:dyDescent="0.25">
      <c r="A42" s="380"/>
      <c r="B42" s="381"/>
      <c r="C42" s="381"/>
      <c r="D42" s="381"/>
      <c r="E42" s="381"/>
      <c r="F42" s="382"/>
      <c r="G42" s="382"/>
      <c r="H42" s="382"/>
      <c r="I42" s="383"/>
      <c r="K42" s="380"/>
      <c r="L42" s="381"/>
      <c r="M42" s="381"/>
      <c r="N42" s="381"/>
      <c r="O42" s="381"/>
      <c r="P42" s="382"/>
      <c r="Q42" s="382"/>
      <c r="R42" s="382"/>
      <c r="S42" s="383"/>
    </row>
    <row r="43" spans="1:22" x14ac:dyDescent="0.25">
      <c r="A43" s="380"/>
      <c r="B43" s="381"/>
      <c r="C43" s="381"/>
      <c r="D43" s="381"/>
      <c r="E43" s="381"/>
      <c r="F43" s="382"/>
      <c r="G43" s="382"/>
      <c r="H43" s="382"/>
      <c r="I43" s="383"/>
      <c r="K43" s="380"/>
      <c r="L43" s="381"/>
      <c r="M43" s="381"/>
      <c r="N43" s="381"/>
      <c r="O43" s="381"/>
      <c r="P43" s="382"/>
      <c r="Q43" s="382"/>
      <c r="R43" s="382"/>
      <c r="S43" s="383"/>
    </row>
    <row r="44" spans="1:22" ht="15.75" thickBot="1" x14ac:dyDescent="0.3">
      <c r="A44" s="384"/>
      <c r="B44" s="385"/>
      <c r="C44" s="385"/>
      <c r="D44" s="385"/>
      <c r="E44" s="385"/>
      <c r="F44" s="385"/>
      <c r="G44" s="385"/>
      <c r="H44" s="385"/>
      <c r="I44" s="386"/>
      <c r="K44" s="384"/>
      <c r="L44" s="385"/>
      <c r="M44" s="385"/>
      <c r="N44" s="385"/>
      <c r="O44" s="385"/>
      <c r="P44" s="385"/>
      <c r="Q44" s="385"/>
      <c r="R44" s="385"/>
      <c r="S44" s="386"/>
    </row>
    <row r="45" spans="1:22" ht="16.5" thickTop="1" thickBot="1" x14ac:dyDescent="0.3"/>
    <row r="46" spans="1:22" ht="17.25" thickTop="1" thickBot="1" x14ac:dyDescent="0.3">
      <c r="A46" s="374" t="s">
        <v>215</v>
      </c>
      <c r="B46" s="375"/>
      <c r="C46" s="375"/>
      <c r="D46" s="375"/>
      <c r="E46" s="375"/>
      <c r="F46" s="375"/>
      <c r="G46" s="375"/>
      <c r="H46" s="375"/>
      <c r="I46" s="376"/>
      <c r="J46" s="256"/>
      <c r="K46" s="374" t="s">
        <v>216</v>
      </c>
      <c r="L46" s="375"/>
      <c r="M46" s="375"/>
      <c r="N46" s="375"/>
      <c r="O46" s="375"/>
      <c r="P46" s="375"/>
      <c r="Q46" s="375"/>
      <c r="R46" s="375"/>
      <c r="S46" s="376"/>
      <c r="T46" s="256"/>
      <c r="U46" s="391" t="s">
        <v>211</v>
      </c>
      <c r="V46" s="392"/>
    </row>
    <row r="47" spans="1:22" ht="16.5" thickTop="1" thickBot="1" x14ac:dyDescent="0.3">
      <c r="A47" s="261"/>
      <c r="B47" s="258" t="s">
        <v>133</v>
      </c>
      <c r="C47" s="258" t="s">
        <v>187</v>
      </c>
      <c r="D47" s="258" t="s">
        <v>188</v>
      </c>
      <c r="E47" s="258" t="s">
        <v>189</v>
      </c>
      <c r="F47" s="258" t="s">
        <v>190</v>
      </c>
      <c r="G47" s="258" t="s">
        <v>191</v>
      </c>
      <c r="H47" s="258" t="s">
        <v>192</v>
      </c>
      <c r="I47" s="260" t="s">
        <v>132</v>
      </c>
      <c r="K47" s="261"/>
      <c r="L47" s="258" t="s">
        <v>133</v>
      </c>
      <c r="M47" s="258" t="s">
        <v>187</v>
      </c>
      <c r="N47" s="258" t="s">
        <v>188</v>
      </c>
      <c r="O47" s="258" t="s">
        <v>189</v>
      </c>
      <c r="P47" s="258" t="s">
        <v>190</v>
      </c>
      <c r="Q47" s="258" t="s">
        <v>191</v>
      </c>
      <c r="R47" s="258" t="s">
        <v>192</v>
      </c>
      <c r="S47" s="260" t="s">
        <v>132</v>
      </c>
      <c r="U47" s="388" t="s">
        <v>199</v>
      </c>
      <c r="V47" s="389"/>
    </row>
    <row r="48" spans="1:22" x14ac:dyDescent="0.25">
      <c r="A48" s="263" t="s">
        <v>120</v>
      </c>
      <c r="B48" s="43"/>
      <c r="C48" s="43"/>
      <c r="D48" s="43"/>
      <c r="E48" s="43"/>
      <c r="F48" s="43"/>
      <c r="G48" s="43"/>
      <c r="H48" s="148"/>
      <c r="I48" s="278">
        <f>SUM(B48:H48)</f>
        <v>0</v>
      </c>
      <c r="K48" s="263" t="s">
        <v>120</v>
      </c>
      <c r="L48" s="43"/>
      <c r="M48" s="43"/>
      <c r="N48" s="43"/>
      <c r="O48" s="43"/>
      <c r="P48" s="43"/>
      <c r="Q48" s="43"/>
      <c r="R48" s="148"/>
      <c r="S48" s="278">
        <f>SUM(L48:R48)</f>
        <v>0</v>
      </c>
      <c r="U48" s="279" t="s">
        <v>120</v>
      </c>
      <c r="V48" s="265">
        <f>+I48+S48</f>
        <v>0</v>
      </c>
    </row>
    <row r="49" spans="1:22" x14ac:dyDescent="0.25">
      <c r="A49" s="266" t="s">
        <v>121</v>
      </c>
      <c r="B49" s="45"/>
      <c r="C49" s="45"/>
      <c r="D49" s="45"/>
      <c r="E49" s="45"/>
      <c r="F49" s="45"/>
      <c r="G49" s="45"/>
      <c r="H49" s="149"/>
      <c r="I49" s="280">
        <f t="shared" ref="I49:I59" si="6">SUM(B49:H49)</f>
        <v>0</v>
      </c>
      <c r="K49" s="266" t="s">
        <v>121</v>
      </c>
      <c r="L49" s="45"/>
      <c r="M49" s="45"/>
      <c r="N49" s="45"/>
      <c r="O49" s="45"/>
      <c r="P49" s="45"/>
      <c r="Q49" s="45"/>
      <c r="R49" s="149"/>
      <c r="S49" s="280">
        <f t="shared" ref="S49:S59" si="7">SUM(L49:R49)</f>
        <v>0</v>
      </c>
      <c r="U49" s="270" t="s">
        <v>121</v>
      </c>
      <c r="V49" s="268">
        <f t="shared" ref="V49:V59" si="8">+I49+S49</f>
        <v>0</v>
      </c>
    </row>
    <row r="50" spans="1:22" x14ac:dyDescent="0.25">
      <c r="A50" s="269" t="s">
        <v>122</v>
      </c>
      <c r="B50" s="45"/>
      <c r="C50" s="45"/>
      <c r="D50" s="45"/>
      <c r="E50" s="45"/>
      <c r="F50" s="45"/>
      <c r="G50" s="45"/>
      <c r="H50" s="149"/>
      <c r="I50" s="280">
        <f t="shared" si="6"/>
        <v>0</v>
      </c>
      <c r="K50" s="269" t="s">
        <v>122</v>
      </c>
      <c r="L50" s="45"/>
      <c r="M50" s="45"/>
      <c r="N50" s="45"/>
      <c r="O50" s="45"/>
      <c r="P50" s="45"/>
      <c r="Q50" s="45"/>
      <c r="R50" s="149"/>
      <c r="S50" s="280">
        <f t="shared" si="7"/>
        <v>0</v>
      </c>
      <c r="U50" s="281" t="s">
        <v>122</v>
      </c>
      <c r="V50" s="268">
        <f t="shared" si="8"/>
        <v>0</v>
      </c>
    </row>
    <row r="51" spans="1:22" x14ac:dyDescent="0.25">
      <c r="A51" s="270" t="s">
        <v>123</v>
      </c>
      <c r="B51" s="45"/>
      <c r="C51" s="45"/>
      <c r="D51" s="45"/>
      <c r="E51" s="45"/>
      <c r="F51" s="45"/>
      <c r="G51" s="45"/>
      <c r="H51" s="149"/>
      <c r="I51" s="280">
        <f t="shared" si="6"/>
        <v>0</v>
      </c>
      <c r="K51" s="270" t="s">
        <v>123</v>
      </c>
      <c r="L51" s="45"/>
      <c r="M51" s="45"/>
      <c r="N51" s="45"/>
      <c r="O51" s="45"/>
      <c r="P51" s="45"/>
      <c r="Q51" s="45"/>
      <c r="R51" s="149"/>
      <c r="S51" s="280">
        <f t="shared" si="7"/>
        <v>0</v>
      </c>
      <c r="U51" s="270" t="s">
        <v>123</v>
      </c>
      <c r="V51" s="268">
        <f t="shared" si="8"/>
        <v>0</v>
      </c>
    </row>
    <row r="52" spans="1:22" x14ac:dyDescent="0.25">
      <c r="A52" s="266" t="s">
        <v>124</v>
      </c>
      <c r="B52" s="45"/>
      <c r="C52" s="45"/>
      <c r="D52" s="45"/>
      <c r="E52" s="45"/>
      <c r="F52" s="45"/>
      <c r="G52" s="45"/>
      <c r="H52" s="149"/>
      <c r="I52" s="280">
        <f t="shared" si="6"/>
        <v>0</v>
      </c>
      <c r="K52" s="266" t="s">
        <v>124</v>
      </c>
      <c r="L52" s="45"/>
      <c r="M52" s="45"/>
      <c r="N52" s="45"/>
      <c r="O52" s="45"/>
      <c r="P52" s="45"/>
      <c r="Q52" s="45"/>
      <c r="R52" s="149"/>
      <c r="S52" s="280">
        <f t="shared" si="7"/>
        <v>0</v>
      </c>
      <c r="U52" s="270" t="s">
        <v>124</v>
      </c>
      <c r="V52" s="268">
        <f t="shared" si="8"/>
        <v>0</v>
      </c>
    </row>
    <row r="53" spans="1:22" x14ac:dyDescent="0.25">
      <c r="A53" s="266" t="s">
        <v>125</v>
      </c>
      <c r="B53" s="45"/>
      <c r="C53" s="45"/>
      <c r="D53" s="45"/>
      <c r="E53" s="45"/>
      <c r="F53" s="45"/>
      <c r="G53" s="45"/>
      <c r="H53" s="149"/>
      <c r="I53" s="280">
        <f t="shared" si="6"/>
        <v>0</v>
      </c>
      <c r="K53" s="266" t="s">
        <v>125</v>
      </c>
      <c r="L53" s="45"/>
      <c r="M53" s="45"/>
      <c r="N53" s="45"/>
      <c r="O53" s="45"/>
      <c r="P53" s="45"/>
      <c r="Q53" s="45"/>
      <c r="R53" s="149"/>
      <c r="S53" s="280">
        <f t="shared" si="7"/>
        <v>0</v>
      </c>
      <c r="U53" s="270" t="s">
        <v>125</v>
      </c>
      <c r="V53" s="268">
        <f t="shared" si="8"/>
        <v>0</v>
      </c>
    </row>
    <row r="54" spans="1:22" x14ac:dyDescent="0.25">
      <c r="A54" s="269" t="s">
        <v>126</v>
      </c>
      <c r="B54" s="45"/>
      <c r="C54" s="45"/>
      <c r="D54" s="45"/>
      <c r="E54" s="45"/>
      <c r="F54" s="45"/>
      <c r="G54" s="45"/>
      <c r="H54" s="149"/>
      <c r="I54" s="280">
        <f t="shared" si="6"/>
        <v>0</v>
      </c>
      <c r="K54" s="269" t="s">
        <v>126</v>
      </c>
      <c r="L54" s="45"/>
      <c r="M54" s="45"/>
      <c r="N54" s="45"/>
      <c r="O54" s="45"/>
      <c r="P54" s="45"/>
      <c r="Q54" s="45"/>
      <c r="R54" s="149"/>
      <c r="S54" s="280">
        <f t="shared" si="7"/>
        <v>0</v>
      </c>
      <c r="U54" s="281" t="s">
        <v>126</v>
      </c>
      <c r="V54" s="268">
        <f t="shared" si="8"/>
        <v>0</v>
      </c>
    </row>
    <row r="55" spans="1:22" x14ac:dyDescent="0.25">
      <c r="A55" s="270" t="s">
        <v>127</v>
      </c>
      <c r="B55" s="45"/>
      <c r="C55" s="45"/>
      <c r="D55" s="45"/>
      <c r="E55" s="45"/>
      <c r="F55" s="45"/>
      <c r="G55" s="45"/>
      <c r="H55" s="149"/>
      <c r="I55" s="280">
        <f t="shared" si="6"/>
        <v>0</v>
      </c>
      <c r="K55" s="270" t="s">
        <v>127</v>
      </c>
      <c r="L55" s="45"/>
      <c r="M55" s="45"/>
      <c r="N55" s="45"/>
      <c r="O55" s="45"/>
      <c r="P55" s="45"/>
      <c r="Q55" s="45"/>
      <c r="R55" s="149"/>
      <c r="S55" s="280">
        <f t="shared" si="7"/>
        <v>0</v>
      </c>
      <c r="U55" s="270" t="s">
        <v>127</v>
      </c>
      <c r="V55" s="268">
        <f t="shared" si="8"/>
        <v>0</v>
      </c>
    </row>
    <row r="56" spans="1:22" x14ac:dyDescent="0.25">
      <c r="A56" s="266" t="s">
        <v>128</v>
      </c>
      <c r="B56" s="45"/>
      <c r="C56" s="45"/>
      <c r="D56" s="45"/>
      <c r="E56" s="45"/>
      <c r="F56" s="45"/>
      <c r="G56" s="45"/>
      <c r="H56" s="149"/>
      <c r="I56" s="280">
        <f t="shared" si="6"/>
        <v>0</v>
      </c>
      <c r="K56" s="266" t="s">
        <v>128</v>
      </c>
      <c r="L56" s="45"/>
      <c r="M56" s="45"/>
      <c r="N56" s="45"/>
      <c r="O56" s="45"/>
      <c r="P56" s="45"/>
      <c r="Q56" s="45"/>
      <c r="R56" s="149"/>
      <c r="S56" s="280">
        <f t="shared" si="7"/>
        <v>0</v>
      </c>
      <c r="U56" s="270" t="s">
        <v>128</v>
      </c>
      <c r="V56" s="268">
        <f t="shared" si="8"/>
        <v>0</v>
      </c>
    </row>
    <row r="57" spans="1:22" x14ac:dyDescent="0.25">
      <c r="A57" s="266" t="s">
        <v>129</v>
      </c>
      <c r="B57" s="45"/>
      <c r="C57" s="45"/>
      <c r="D57" s="45"/>
      <c r="E57" s="45"/>
      <c r="F57" s="45"/>
      <c r="G57" s="45"/>
      <c r="H57" s="149"/>
      <c r="I57" s="280">
        <f t="shared" si="6"/>
        <v>0</v>
      </c>
      <c r="K57" s="266" t="s">
        <v>129</v>
      </c>
      <c r="L57" s="45"/>
      <c r="M57" s="45"/>
      <c r="N57" s="45"/>
      <c r="O57" s="45"/>
      <c r="P57" s="45"/>
      <c r="Q57" s="45"/>
      <c r="R57" s="149"/>
      <c r="S57" s="280">
        <f t="shared" si="7"/>
        <v>0</v>
      </c>
      <c r="U57" s="270" t="s">
        <v>129</v>
      </c>
      <c r="V57" s="268">
        <f t="shared" si="8"/>
        <v>0</v>
      </c>
    </row>
    <row r="58" spans="1:22" x14ac:dyDescent="0.25">
      <c r="A58" s="269" t="s">
        <v>130</v>
      </c>
      <c r="B58" s="45"/>
      <c r="C58" s="45"/>
      <c r="D58" s="45"/>
      <c r="E58" s="45"/>
      <c r="F58" s="45"/>
      <c r="G58" s="45"/>
      <c r="H58" s="149"/>
      <c r="I58" s="280">
        <f t="shared" si="6"/>
        <v>0</v>
      </c>
      <c r="K58" s="269" t="s">
        <v>130</v>
      </c>
      <c r="L58" s="45"/>
      <c r="M58" s="45"/>
      <c r="N58" s="45"/>
      <c r="O58" s="45"/>
      <c r="P58" s="45"/>
      <c r="Q58" s="45"/>
      <c r="R58" s="149"/>
      <c r="S58" s="280">
        <f t="shared" si="7"/>
        <v>0</v>
      </c>
      <c r="U58" s="281" t="s">
        <v>130</v>
      </c>
      <c r="V58" s="268">
        <f t="shared" si="8"/>
        <v>0</v>
      </c>
    </row>
    <row r="59" spans="1:22" ht="15.75" thickBot="1" x14ac:dyDescent="0.3">
      <c r="A59" s="271" t="s">
        <v>131</v>
      </c>
      <c r="B59" s="45"/>
      <c r="C59" s="47"/>
      <c r="D59" s="47"/>
      <c r="E59" s="47"/>
      <c r="F59" s="47"/>
      <c r="G59" s="47"/>
      <c r="H59" s="150"/>
      <c r="I59" s="282">
        <f t="shared" si="6"/>
        <v>0</v>
      </c>
      <c r="K59" s="271" t="s">
        <v>131</v>
      </c>
      <c r="L59" s="47"/>
      <c r="M59" s="47"/>
      <c r="N59" s="47"/>
      <c r="O59" s="47"/>
      <c r="P59" s="47"/>
      <c r="Q59" s="47"/>
      <c r="R59" s="150"/>
      <c r="S59" s="282">
        <f t="shared" si="7"/>
        <v>0</v>
      </c>
      <c r="U59" s="271" t="s">
        <v>131</v>
      </c>
      <c r="V59" s="273">
        <f t="shared" si="8"/>
        <v>0</v>
      </c>
    </row>
    <row r="60" spans="1:22" ht="16.5" thickTop="1" thickBot="1" x14ac:dyDescent="0.3">
      <c r="A60" s="262" t="s">
        <v>132</v>
      </c>
      <c r="B60" s="275"/>
      <c r="C60" s="275"/>
      <c r="D60" s="275"/>
      <c r="E60" s="275"/>
      <c r="F60" s="275"/>
      <c r="G60" s="275"/>
      <c r="H60" s="276"/>
      <c r="I60" s="283">
        <f>SUM(I48:I59)</f>
        <v>0</v>
      </c>
      <c r="K60" s="262" t="s">
        <v>132</v>
      </c>
      <c r="L60" s="275"/>
      <c r="M60" s="275"/>
      <c r="N60" s="275"/>
      <c r="O60" s="275"/>
      <c r="P60" s="275"/>
      <c r="Q60" s="275"/>
      <c r="R60" s="276"/>
      <c r="S60" s="283">
        <f>SUM(S48:S59)</f>
        <v>0</v>
      </c>
      <c r="U60" s="262" t="s">
        <v>132</v>
      </c>
      <c r="V60" s="52">
        <f>SUM(V48:V59)</f>
        <v>0</v>
      </c>
    </row>
    <row r="61" spans="1:22" ht="16.5" thickTop="1" thickBot="1" x14ac:dyDescent="0.3"/>
    <row r="62" spans="1:22" ht="17.25" thickTop="1" thickBot="1" x14ac:dyDescent="0.3">
      <c r="A62" s="374" t="s">
        <v>215</v>
      </c>
      <c r="B62" s="375"/>
      <c r="C62" s="375"/>
      <c r="D62" s="375"/>
      <c r="E62" s="375"/>
      <c r="F62" s="375"/>
      <c r="G62" s="375"/>
      <c r="H62" s="375"/>
      <c r="I62" s="376"/>
      <c r="K62" s="374" t="s">
        <v>216</v>
      </c>
      <c r="L62" s="375"/>
      <c r="M62" s="375"/>
      <c r="N62" s="375"/>
      <c r="O62" s="375"/>
      <c r="P62" s="375"/>
      <c r="Q62" s="375"/>
      <c r="R62" s="375"/>
      <c r="S62" s="376"/>
    </row>
    <row r="63" spans="1:22" ht="15.75" customHeight="1" thickTop="1" x14ac:dyDescent="0.25">
      <c r="A63" s="345" t="s">
        <v>282</v>
      </c>
      <c r="B63" s="377"/>
      <c r="C63" s="377"/>
      <c r="D63" s="377"/>
      <c r="E63" s="377"/>
      <c r="F63" s="378"/>
      <c r="G63" s="378"/>
      <c r="H63" s="378"/>
      <c r="I63" s="379"/>
      <c r="K63" s="345" t="s">
        <v>283</v>
      </c>
      <c r="L63" s="377"/>
      <c r="M63" s="377"/>
      <c r="N63" s="377"/>
      <c r="O63" s="377"/>
      <c r="P63" s="378"/>
      <c r="Q63" s="378"/>
      <c r="R63" s="378"/>
      <c r="S63" s="379"/>
    </row>
    <row r="64" spans="1:22" x14ac:dyDescent="0.25">
      <c r="A64" s="380"/>
      <c r="B64" s="381"/>
      <c r="C64" s="381"/>
      <c r="D64" s="381"/>
      <c r="E64" s="381"/>
      <c r="F64" s="382"/>
      <c r="G64" s="382"/>
      <c r="H64" s="382"/>
      <c r="I64" s="383"/>
      <c r="K64" s="380"/>
      <c r="L64" s="381"/>
      <c r="M64" s="381"/>
      <c r="N64" s="381"/>
      <c r="O64" s="381"/>
      <c r="P64" s="382"/>
      <c r="Q64" s="382"/>
      <c r="R64" s="382"/>
      <c r="S64" s="383"/>
    </row>
    <row r="65" spans="1:19" x14ac:dyDescent="0.25">
      <c r="A65" s="380"/>
      <c r="B65" s="381"/>
      <c r="C65" s="381"/>
      <c r="D65" s="381"/>
      <c r="E65" s="381"/>
      <c r="F65" s="382"/>
      <c r="G65" s="382"/>
      <c r="H65" s="382"/>
      <c r="I65" s="383"/>
      <c r="K65" s="380"/>
      <c r="L65" s="381"/>
      <c r="M65" s="381"/>
      <c r="N65" s="381"/>
      <c r="O65" s="381"/>
      <c r="P65" s="382"/>
      <c r="Q65" s="382"/>
      <c r="R65" s="382"/>
      <c r="S65" s="383"/>
    </row>
    <row r="66" spans="1:19" x14ac:dyDescent="0.25">
      <c r="A66" s="380"/>
      <c r="B66" s="381"/>
      <c r="C66" s="381"/>
      <c r="D66" s="381"/>
      <c r="E66" s="381"/>
      <c r="F66" s="382"/>
      <c r="G66" s="382"/>
      <c r="H66" s="382"/>
      <c r="I66" s="383"/>
      <c r="K66" s="380"/>
      <c r="L66" s="381"/>
      <c r="M66" s="381"/>
      <c r="N66" s="381"/>
      <c r="O66" s="381"/>
      <c r="P66" s="382"/>
      <c r="Q66" s="382"/>
      <c r="R66" s="382"/>
      <c r="S66" s="383"/>
    </row>
    <row r="67" spans="1:19" ht="15.75" thickBot="1" x14ac:dyDescent="0.3">
      <c r="A67" s="384"/>
      <c r="B67" s="385"/>
      <c r="C67" s="385"/>
      <c r="D67" s="385"/>
      <c r="E67" s="385"/>
      <c r="F67" s="385"/>
      <c r="G67" s="385"/>
      <c r="H67" s="385"/>
      <c r="I67" s="386"/>
      <c r="K67" s="384"/>
      <c r="L67" s="385"/>
      <c r="M67" s="385"/>
      <c r="N67" s="385"/>
      <c r="O67" s="385"/>
      <c r="P67" s="385"/>
      <c r="Q67" s="385"/>
      <c r="R67" s="385"/>
      <c r="S67" s="386"/>
    </row>
    <row r="68" spans="1:19" ht="16.5" thickTop="1" thickBot="1" x14ac:dyDescent="0.3"/>
    <row r="69" spans="1:19" ht="17.25" thickTop="1" thickBot="1" x14ac:dyDescent="0.3">
      <c r="A69" s="374" t="s">
        <v>218</v>
      </c>
      <c r="B69" s="375"/>
      <c r="C69" s="375"/>
      <c r="D69" s="375"/>
      <c r="E69" s="375"/>
      <c r="F69" s="375"/>
      <c r="G69" s="375"/>
      <c r="H69" s="375"/>
      <c r="I69" s="376"/>
    </row>
    <row r="70" spans="1:19" ht="15.75" thickTop="1" x14ac:dyDescent="0.25">
      <c r="A70" s="284"/>
      <c r="B70" s="285" t="s">
        <v>133</v>
      </c>
      <c r="C70" s="285" t="s">
        <v>187</v>
      </c>
      <c r="D70" s="285" t="s">
        <v>188</v>
      </c>
      <c r="E70" s="285" t="s">
        <v>189</v>
      </c>
      <c r="F70" s="285" t="s">
        <v>190</v>
      </c>
      <c r="G70" s="285" t="s">
        <v>191</v>
      </c>
      <c r="H70" s="285" t="s">
        <v>192</v>
      </c>
      <c r="I70" s="286" t="s">
        <v>132</v>
      </c>
    </row>
    <row r="71" spans="1:19" x14ac:dyDescent="0.25">
      <c r="A71" s="287" t="s">
        <v>120</v>
      </c>
      <c r="B71" s="45"/>
      <c r="C71" s="45"/>
      <c r="D71" s="45"/>
      <c r="E71" s="45"/>
      <c r="F71" s="45"/>
      <c r="G71" s="45"/>
      <c r="H71" s="149"/>
      <c r="I71" s="280">
        <f>SUM(B71:H71)</f>
        <v>0</v>
      </c>
    </row>
    <row r="72" spans="1:19" x14ac:dyDescent="0.25">
      <c r="A72" s="287" t="s">
        <v>121</v>
      </c>
      <c r="B72" s="45"/>
      <c r="C72" s="45"/>
      <c r="D72" s="45"/>
      <c r="E72" s="45"/>
      <c r="F72" s="45"/>
      <c r="G72" s="45"/>
      <c r="H72" s="149"/>
      <c r="I72" s="280">
        <f t="shared" ref="I72:I82" si="9">SUM(B72:H72)</f>
        <v>0</v>
      </c>
    </row>
    <row r="73" spans="1:19" x14ac:dyDescent="0.25">
      <c r="A73" s="288" t="s">
        <v>122</v>
      </c>
      <c r="B73" s="45"/>
      <c r="C73" s="45"/>
      <c r="D73" s="45"/>
      <c r="E73" s="45"/>
      <c r="F73" s="45"/>
      <c r="G73" s="45"/>
      <c r="H73" s="149"/>
      <c r="I73" s="280">
        <f t="shared" si="9"/>
        <v>0</v>
      </c>
    </row>
    <row r="74" spans="1:19" x14ac:dyDescent="0.25">
      <c r="A74" s="289" t="s">
        <v>123</v>
      </c>
      <c r="B74" s="45"/>
      <c r="C74" s="45"/>
      <c r="D74" s="45"/>
      <c r="E74" s="45"/>
      <c r="F74" s="45"/>
      <c r="G74" s="45"/>
      <c r="H74" s="149"/>
      <c r="I74" s="280">
        <f t="shared" si="9"/>
        <v>0</v>
      </c>
    </row>
    <row r="75" spans="1:19" x14ac:dyDescent="0.25">
      <c r="A75" s="287" t="s">
        <v>124</v>
      </c>
      <c r="B75" s="45"/>
      <c r="C75" s="45"/>
      <c r="D75" s="45"/>
      <c r="E75" s="45"/>
      <c r="F75" s="45"/>
      <c r="G75" s="45"/>
      <c r="H75" s="149"/>
      <c r="I75" s="280">
        <f t="shared" si="9"/>
        <v>0</v>
      </c>
    </row>
    <row r="76" spans="1:19" x14ac:dyDescent="0.25">
      <c r="A76" s="287" t="s">
        <v>125</v>
      </c>
      <c r="B76" s="45"/>
      <c r="C76" s="45"/>
      <c r="D76" s="45"/>
      <c r="E76" s="45"/>
      <c r="F76" s="45"/>
      <c r="G76" s="45"/>
      <c r="H76" s="149"/>
      <c r="I76" s="280">
        <f t="shared" si="9"/>
        <v>0</v>
      </c>
    </row>
    <row r="77" spans="1:19" x14ac:dyDescent="0.25">
      <c r="A77" s="288" t="s">
        <v>126</v>
      </c>
      <c r="B77" s="45"/>
      <c r="C77" s="45"/>
      <c r="D77" s="45"/>
      <c r="E77" s="45"/>
      <c r="F77" s="45"/>
      <c r="G77" s="45"/>
      <c r="H77" s="149"/>
      <c r="I77" s="280">
        <f t="shared" si="9"/>
        <v>0</v>
      </c>
    </row>
    <row r="78" spans="1:19" x14ac:dyDescent="0.25">
      <c r="A78" s="289" t="s">
        <v>127</v>
      </c>
      <c r="B78" s="45"/>
      <c r="C78" s="45"/>
      <c r="D78" s="45"/>
      <c r="E78" s="45"/>
      <c r="F78" s="45"/>
      <c r="G78" s="45"/>
      <c r="H78" s="149"/>
      <c r="I78" s="280">
        <f t="shared" si="9"/>
        <v>0</v>
      </c>
    </row>
    <row r="79" spans="1:19" x14ac:dyDescent="0.25">
      <c r="A79" s="287" t="s">
        <v>128</v>
      </c>
      <c r="B79" s="45"/>
      <c r="C79" s="45"/>
      <c r="D79" s="45"/>
      <c r="E79" s="45"/>
      <c r="F79" s="45"/>
      <c r="G79" s="45"/>
      <c r="H79" s="149"/>
      <c r="I79" s="280">
        <f t="shared" si="9"/>
        <v>0</v>
      </c>
    </row>
    <row r="80" spans="1:19" x14ac:dyDescent="0.25">
      <c r="A80" s="287" t="s">
        <v>129</v>
      </c>
      <c r="B80" s="45"/>
      <c r="C80" s="45"/>
      <c r="D80" s="45"/>
      <c r="E80" s="45"/>
      <c r="F80" s="45"/>
      <c r="G80" s="45"/>
      <c r="H80" s="149"/>
      <c r="I80" s="280">
        <f t="shared" si="9"/>
        <v>0</v>
      </c>
    </row>
    <row r="81" spans="1:9" x14ac:dyDescent="0.25">
      <c r="A81" s="288" t="s">
        <v>130</v>
      </c>
      <c r="B81" s="45"/>
      <c r="C81" s="45"/>
      <c r="D81" s="45"/>
      <c r="E81" s="45"/>
      <c r="F81" s="45"/>
      <c r="G81" s="45"/>
      <c r="H81" s="149"/>
      <c r="I81" s="280">
        <f t="shared" si="9"/>
        <v>0</v>
      </c>
    </row>
    <row r="82" spans="1:9" ht="15.75" thickBot="1" x14ac:dyDescent="0.3">
      <c r="A82" s="290" t="s">
        <v>131</v>
      </c>
      <c r="B82" s="47"/>
      <c r="C82" s="47"/>
      <c r="D82" s="47"/>
      <c r="E82" s="47"/>
      <c r="F82" s="47"/>
      <c r="G82" s="47"/>
      <c r="H82" s="150"/>
      <c r="I82" s="282">
        <f t="shared" si="9"/>
        <v>0</v>
      </c>
    </row>
    <row r="83" spans="1:9" ht="16.5" thickTop="1" thickBot="1" x14ac:dyDescent="0.3">
      <c r="A83" s="291" t="s">
        <v>132</v>
      </c>
      <c r="B83" s="275"/>
      <c r="C83" s="275"/>
      <c r="D83" s="275"/>
      <c r="E83" s="275"/>
      <c r="F83" s="275"/>
      <c r="G83" s="275"/>
      <c r="H83" s="276"/>
      <c r="I83" s="283">
        <f>SUM(I71:I82)</f>
        <v>0</v>
      </c>
    </row>
    <row r="84" spans="1:9" ht="16.5" thickTop="1" thickBot="1" x14ac:dyDescent="0.3"/>
    <row r="85" spans="1:9" ht="17.25" thickTop="1" thickBot="1" x14ac:dyDescent="0.3">
      <c r="A85" s="374" t="s">
        <v>217</v>
      </c>
      <c r="B85" s="375"/>
      <c r="C85" s="375"/>
      <c r="D85" s="375"/>
      <c r="E85" s="375"/>
      <c r="F85" s="375"/>
      <c r="G85" s="375"/>
      <c r="H85" s="375"/>
      <c r="I85" s="376"/>
    </row>
    <row r="86" spans="1:9" ht="15.75" thickTop="1" x14ac:dyDescent="0.25">
      <c r="A86" s="345" t="s">
        <v>310</v>
      </c>
      <c r="B86" s="377"/>
      <c r="C86" s="377"/>
      <c r="D86" s="377"/>
      <c r="E86" s="377"/>
      <c r="F86" s="378"/>
      <c r="G86" s="378"/>
      <c r="H86" s="378"/>
      <c r="I86" s="379"/>
    </row>
    <row r="87" spans="1:9" x14ac:dyDescent="0.25">
      <c r="A87" s="380"/>
      <c r="B87" s="381"/>
      <c r="C87" s="381"/>
      <c r="D87" s="381"/>
      <c r="E87" s="381"/>
      <c r="F87" s="382"/>
      <c r="G87" s="382"/>
      <c r="H87" s="382"/>
      <c r="I87" s="383"/>
    </row>
    <row r="88" spans="1:9" x14ac:dyDescent="0.25">
      <c r="A88" s="380"/>
      <c r="B88" s="381"/>
      <c r="C88" s="381"/>
      <c r="D88" s="381"/>
      <c r="E88" s="381"/>
      <c r="F88" s="382"/>
      <c r="G88" s="382"/>
      <c r="H88" s="382"/>
      <c r="I88" s="383"/>
    </row>
    <row r="89" spans="1:9" x14ac:dyDescent="0.25">
      <c r="A89" s="380"/>
      <c r="B89" s="381"/>
      <c r="C89" s="381"/>
      <c r="D89" s="381"/>
      <c r="E89" s="381"/>
      <c r="F89" s="382"/>
      <c r="G89" s="382"/>
      <c r="H89" s="382"/>
      <c r="I89" s="383"/>
    </row>
    <row r="90" spans="1:9" ht="15.75" thickBot="1" x14ac:dyDescent="0.3">
      <c r="A90" s="384"/>
      <c r="B90" s="385"/>
      <c r="C90" s="385"/>
      <c r="D90" s="385"/>
      <c r="E90" s="385"/>
      <c r="F90" s="385"/>
      <c r="G90" s="385"/>
      <c r="H90" s="385"/>
      <c r="I90" s="386"/>
    </row>
    <row r="91" spans="1:9" ht="15.75" thickTop="1" x14ac:dyDescent="0.25"/>
  </sheetData>
  <sheetProtection algorithmName="SHA-512" hashValue="QMC4yo/YJqg+WSjYFKTbJeBdFhk/bECWNXOiLfYV3gc3ySsIenPIt6laHTKsWg8z4aOhuptZ8kK7JwKHyhABOw==" saltValue="Ai+eBcl17t6fDKW0I2Lxcg==" spinCount="100000" sheet="1" objects="1" scenarios="1"/>
  <mergeCells count="27">
    <mergeCell ref="A85:I85"/>
    <mergeCell ref="A86:I90"/>
    <mergeCell ref="U46:V46"/>
    <mergeCell ref="U47:V47"/>
    <mergeCell ref="A17:I17"/>
    <mergeCell ref="A18:I21"/>
    <mergeCell ref="K17:S17"/>
    <mergeCell ref="K18:S21"/>
    <mergeCell ref="A39:I39"/>
    <mergeCell ref="K39:S39"/>
    <mergeCell ref="A40:I44"/>
    <mergeCell ref="K40:S44"/>
    <mergeCell ref="A69:I69"/>
    <mergeCell ref="A46:I46"/>
    <mergeCell ref="K46:S46"/>
    <mergeCell ref="A62:I62"/>
    <mergeCell ref="K62:S62"/>
    <mergeCell ref="A63:I67"/>
    <mergeCell ref="K63:S67"/>
    <mergeCell ref="U1:V1"/>
    <mergeCell ref="U2:V2"/>
    <mergeCell ref="U23:V23"/>
    <mergeCell ref="U24:V24"/>
    <mergeCell ref="A1:I1"/>
    <mergeCell ref="K1:S1"/>
    <mergeCell ref="A23:I23"/>
    <mergeCell ref="K23:S23"/>
  </mergeCells>
  <pageMargins left="0.7" right="0.7" top="0.75" bottom="0.75" header="0.3" footer="0.3"/>
  <pageSetup paperSize="9" scale="61" orientation="landscape" r:id="rId1"/>
  <rowBreaks count="1" manualBreakCount="1">
    <brk id="4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7B7A2-894E-4C41-92AF-5B41ECE9A1C5}">
  <sheetPr codeName="Blad2"/>
  <dimension ref="A1:V91"/>
  <sheetViews>
    <sheetView topLeftCell="A59" zoomScaleNormal="100" workbookViewId="0">
      <selection activeCell="I77" sqref="I77"/>
    </sheetView>
  </sheetViews>
  <sheetFormatPr defaultRowHeight="15" x14ac:dyDescent="0.25"/>
  <cols>
    <col min="1" max="1" width="10.7109375" customWidth="1"/>
    <col min="10" max="10" width="1.7109375" customWidth="1"/>
    <col min="11" max="11" width="10.7109375" customWidth="1"/>
    <col min="20" max="20" width="1.7109375" customWidth="1"/>
    <col min="21" max="22" width="13.28515625" customWidth="1"/>
  </cols>
  <sheetData>
    <row r="1" spans="1:22" ht="17.25" thickTop="1" thickBot="1" x14ac:dyDescent="0.3">
      <c r="A1" s="374" t="s">
        <v>254</v>
      </c>
      <c r="B1" s="375"/>
      <c r="C1" s="375"/>
      <c r="D1" s="375"/>
      <c r="E1" s="375"/>
      <c r="F1" s="375"/>
      <c r="G1" s="375"/>
      <c r="H1" s="375"/>
      <c r="I1" s="376"/>
      <c r="J1" s="256"/>
      <c r="K1" s="374" t="s">
        <v>255</v>
      </c>
      <c r="L1" s="375"/>
      <c r="M1" s="375"/>
      <c r="N1" s="375"/>
      <c r="O1" s="375"/>
      <c r="P1" s="375"/>
      <c r="Q1" s="375"/>
      <c r="R1" s="375"/>
      <c r="S1" s="390"/>
      <c r="U1" s="374" t="s">
        <v>256</v>
      </c>
      <c r="V1" s="387"/>
    </row>
    <row r="2" spans="1:22" ht="16.5" thickTop="1" thickBot="1" x14ac:dyDescent="0.3">
      <c r="A2" s="257"/>
      <c r="B2" s="258" t="s">
        <v>179</v>
      </c>
      <c r="C2" s="258" t="s">
        <v>180</v>
      </c>
      <c r="D2" s="258" t="s">
        <v>181</v>
      </c>
      <c r="E2" s="258" t="s">
        <v>182</v>
      </c>
      <c r="F2" s="258" t="s">
        <v>183</v>
      </c>
      <c r="G2" s="258" t="s">
        <v>184</v>
      </c>
      <c r="H2" s="259" t="s">
        <v>185</v>
      </c>
      <c r="I2" s="260" t="s">
        <v>132</v>
      </c>
      <c r="K2" s="261"/>
      <c r="L2" s="258" t="s">
        <v>179</v>
      </c>
      <c r="M2" s="258" t="s">
        <v>180</v>
      </c>
      <c r="N2" s="258" t="s">
        <v>181</v>
      </c>
      <c r="O2" s="258" t="s">
        <v>182</v>
      </c>
      <c r="P2" s="258" t="s">
        <v>183</v>
      </c>
      <c r="Q2" s="258" t="s">
        <v>184</v>
      </c>
      <c r="R2" s="259" t="s">
        <v>185</v>
      </c>
      <c r="S2" s="260" t="s">
        <v>132</v>
      </c>
      <c r="U2" s="388" t="s">
        <v>199</v>
      </c>
      <c r="V2" s="376"/>
    </row>
    <row r="3" spans="1:22" x14ac:dyDescent="0.25">
      <c r="A3" s="263" t="s">
        <v>120</v>
      </c>
      <c r="B3" s="43"/>
      <c r="C3" s="43"/>
      <c r="D3" s="43"/>
      <c r="E3" s="43"/>
      <c r="F3" s="43"/>
      <c r="G3" s="43"/>
      <c r="H3" s="148"/>
      <c r="I3" s="264">
        <f>SUM(B3:H3)</f>
        <v>0</v>
      </c>
      <c r="K3" s="263" t="s">
        <v>120</v>
      </c>
      <c r="L3" s="43"/>
      <c r="M3" s="43"/>
      <c r="N3" s="43"/>
      <c r="O3" s="43"/>
      <c r="P3" s="43"/>
      <c r="Q3" s="43"/>
      <c r="R3" s="148"/>
      <c r="S3" s="264">
        <f>SUM(L3:R3)</f>
        <v>0</v>
      </c>
      <c r="U3" s="263" t="s">
        <v>120</v>
      </c>
      <c r="V3" s="265">
        <f>+I3+S3</f>
        <v>0</v>
      </c>
    </row>
    <row r="4" spans="1:22" x14ac:dyDescent="0.25">
      <c r="A4" s="266" t="s">
        <v>121</v>
      </c>
      <c r="B4" s="45"/>
      <c r="C4" s="45"/>
      <c r="D4" s="45"/>
      <c r="E4" s="45"/>
      <c r="F4" s="45"/>
      <c r="G4" s="45"/>
      <c r="H4" s="149"/>
      <c r="I4" s="267">
        <f t="shared" ref="I4:I14" si="0">SUM(B4:H4)</f>
        <v>0</v>
      </c>
      <c r="K4" s="266" t="s">
        <v>121</v>
      </c>
      <c r="L4" s="45"/>
      <c r="M4" s="45"/>
      <c r="N4" s="45"/>
      <c r="O4" s="45"/>
      <c r="P4" s="45"/>
      <c r="Q4" s="45"/>
      <c r="R4" s="149"/>
      <c r="S4" s="267">
        <f t="shared" ref="S4:S14" si="1">SUM(L4:R4)</f>
        <v>0</v>
      </c>
      <c r="U4" s="266" t="s">
        <v>121</v>
      </c>
      <c r="V4" s="268">
        <f t="shared" ref="V4:V14" si="2">+I4+S4</f>
        <v>0</v>
      </c>
    </row>
    <row r="5" spans="1:22" x14ac:dyDescent="0.25">
      <c r="A5" s="269" t="s">
        <v>122</v>
      </c>
      <c r="B5" s="45"/>
      <c r="C5" s="45"/>
      <c r="D5" s="45"/>
      <c r="E5" s="45"/>
      <c r="F5" s="45"/>
      <c r="G5" s="45"/>
      <c r="H5" s="149"/>
      <c r="I5" s="267">
        <f t="shared" si="0"/>
        <v>0</v>
      </c>
      <c r="K5" s="269" t="s">
        <v>122</v>
      </c>
      <c r="L5" s="45"/>
      <c r="M5" s="45"/>
      <c r="N5" s="45"/>
      <c r="O5" s="45"/>
      <c r="P5" s="45"/>
      <c r="Q5" s="45"/>
      <c r="R5" s="149"/>
      <c r="S5" s="267">
        <f t="shared" si="1"/>
        <v>0</v>
      </c>
      <c r="U5" s="269" t="s">
        <v>122</v>
      </c>
      <c r="V5" s="268">
        <f t="shared" si="2"/>
        <v>0</v>
      </c>
    </row>
    <row r="6" spans="1:22" x14ac:dyDescent="0.25">
      <c r="A6" s="270" t="s">
        <v>123</v>
      </c>
      <c r="B6" s="45"/>
      <c r="C6" s="45"/>
      <c r="D6" s="45"/>
      <c r="E6" s="45"/>
      <c r="F6" s="45"/>
      <c r="G6" s="45"/>
      <c r="H6" s="149"/>
      <c r="I6" s="267">
        <f t="shared" si="0"/>
        <v>0</v>
      </c>
      <c r="K6" s="270" t="s">
        <v>123</v>
      </c>
      <c r="L6" s="45"/>
      <c r="M6" s="45"/>
      <c r="N6" s="45"/>
      <c r="O6" s="45"/>
      <c r="P6" s="45"/>
      <c r="Q6" s="45"/>
      <c r="R6" s="149"/>
      <c r="S6" s="267">
        <f t="shared" si="1"/>
        <v>0</v>
      </c>
      <c r="U6" s="270" t="s">
        <v>123</v>
      </c>
      <c r="V6" s="268">
        <f t="shared" si="2"/>
        <v>0</v>
      </c>
    </row>
    <row r="7" spans="1:22" x14ac:dyDescent="0.25">
      <c r="A7" s="266" t="s">
        <v>124</v>
      </c>
      <c r="B7" s="45"/>
      <c r="C7" s="45"/>
      <c r="D7" s="45"/>
      <c r="E7" s="45"/>
      <c r="F7" s="45"/>
      <c r="G7" s="45"/>
      <c r="H7" s="149"/>
      <c r="I7" s="267">
        <f t="shared" si="0"/>
        <v>0</v>
      </c>
      <c r="K7" s="266" t="s">
        <v>124</v>
      </c>
      <c r="L7" s="45"/>
      <c r="M7" s="45"/>
      <c r="N7" s="45"/>
      <c r="O7" s="45"/>
      <c r="P7" s="45"/>
      <c r="Q7" s="45"/>
      <c r="R7" s="149"/>
      <c r="S7" s="267">
        <f t="shared" si="1"/>
        <v>0</v>
      </c>
      <c r="U7" s="266" t="s">
        <v>124</v>
      </c>
      <c r="V7" s="268">
        <f t="shared" si="2"/>
        <v>0</v>
      </c>
    </row>
    <row r="8" spans="1:22" x14ac:dyDescent="0.25">
      <c r="A8" s="266" t="s">
        <v>125</v>
      </c>
      <c r="B8" s="45"/>
      <c r="C8" s="45"/>
      <c r="D8" s="45"/>
      <c r="E8" s="45"/>
      <c r="F8" s="45"/>
      <c r="G8" s="45"/>
      <c r="H8" s="149"/>
      <c r="I8" s="267">
        <f t="shared" si="0"/>
        <v>0</v>
      </c>
      <c r="K8" s="266" t="s">
        <v>125</v>
      </c>
      <c r="L8" s="45"/>
      <c r="M8" s="45"/>
      <c r="N8" s="45"/>
      <c r="O8" s="45"/>
      <c r="P8" s="45"/>
      <c r="Q8" s="45"/>
      <c r="R8" s="149"/>
      <c r="S8" s="267">
        <f t="shared" si="1"/>
        <v>0</v>
      </c>
      <c r="U8" s="266" t="s">
        <v>125</v>
      </c>
      <c r="V8" s="268">
        <f t="shared" si="2"/>
        <v>0</v>
      </c>
    </row>
    <row r="9" spans="1:22" x14ac:dyDescent="0.25">
      <c r="A9" s="269" t="s">
        <v>126</v>
      </c>
      <c r="B9" s="45"/>
      <c r="C9" s="45"/>
      <c r="D9" s="45"/>
      <c r="E9" s="45"/>
      <c r="F9" s="45"/>
      <c r="G9" s="45"/>
      <c r="H9" s="149"/>
      <c r="I9" s="267">
        <f t="shared" si="0"/>
        <v>0</v>
      </c>
      <c r="K9" s="269" t="s">
        <v>126</v>
      </c>
      <c r="L9" s="45"/>
      <c r="M9" s="45"/>
      <c r="N9" s="45"/>
      <c r="O9" s="45"/>
      <c r="P9" s="45"/>
      <c r="Q9" s="45"/>
      <c r="R9" s="149"/>
      <c r="S9" s="267">
        <f t="shared" si="1"/>
        <v>0</v>
      </c>
      <c r="U9" s="269" t="s">
        <v>126</v>
      </c>
      <c r="V9" s="268">
        <f t="shared" si="2"/>
        <v>0</v>
      </c>
    </row>
    <row r="10" spans="1:22" x14ac:dyDescent="0.25">
      <c r="A10" s="270" t="s">
        <v>127</v>
      </c>
      <c r="B10" s="45"/>
      <c r="C10" s="45"/>
      <c r="D10" s="45"/>
      <c r="E10" s="45"/>
      <c r="F10" s="45"/>
      <c r="G10" s="45"/>
      <c r="H10" s="149"/>
      <c r="I10" s="267">
        <f t="shared" si="0"/>
        <v>0</v>
      </c>
      <c r="K10" s="270" t="s">
        <v>127</v>
      </c>
      <c r="L10" s="45"/>
      <c r="M10" s="45"/>
      <c r="N10" s="45"/>
      <c r="O10" s="45"/>
      <c r="P10" s="45"/>
      <c r="Q10" s="45"/>
      <c r="R10" s="149"/>
      <c r="S10" s="267">
        <f t="shared" si="1"/>
        <v>0</v>
      </c>
      <c r="U10" s="270" t="s">
        <v>127</v>
      </c>
      <c r="V10" s="268">
        <f t="shared" si="2"/>
        <v>0</v>
      </c>
    </row>
    <row r="11" spans="1:22" x14ac:dyDescent="0.25">
      <c r="A11" s="266" t="s">
        <v>128</v>
      </c>
      <c r="B11" s="45"/>
      <c r="C11" s="45"/>
      <c r="D11" s="45"/>
      <c r="E11" s="45"/>
      <c r="F11" s="45"/>
      <c r="G11" s="45"/>
      <c r="H11" s="149"/>
      <c r="I11" s="267">
        <f t="shared" si="0"/>
        <v>0</v>
      </c>
      <c r="K11" s="266" t="s">
        <v>128</v>
      </c>
      <c r="L11" s="45"/>
      <c r="M11" s="45"/>
      <c r="N11" s="45"/>
      <c r="O11" s="45"/>
      <c r="P11" s="45"/>
      <c r="Q11" s="45"/>
      <c r="R11" s="149"/>
      <c r="S11" s="267">
        <f t="shared" si="1"/>
        <v>0</v>
      </c>
      <c r="U11" s="266" t="s">
        <v>128</v>
      </c>
      <c r="V11" s="268">
        <f t="shared" si="2"/>
        <v>0</v>
      </c>
    </row>
    <row r="12" spans="1:22" x14ac:dyDescent="0.25">
      <c r="A12" s="266" t="s">
        <v>129</v>
      </c>
      <c r="B12" s="45"/>
      <c r="C12" s="45"/>
      <c r="D12" s="45"/>
      <c r="E12" s="45"/>
      <c r="F12" s="45"/>
      <c r="G12" s="45"/>
      <c r="H12" s="149"/>
      <c r="I12" s="267">
        <f t="shared" si="0"/>
        <v>0</v>
      </c>
      <c r="K12" s="266" t="s">
        <v>129</v>
      </c>
      <c r="L12" s="45"/>
      <c r="M12" s="45"/>
      <c r="N12" s="45"/>
      <c r="O12" s="45"/>
      <c r="P12" s="45"/>
      <c r="Q12" s="45"/>
      <c r="R12" s="149"/>
      <c r="S12" s="267">
        <f t="shared" si="1"/>
        <v>0</v>
      </c>
      <c r="U12" s="266" t="s">
        <v>129</v>
      </c>
      <c r="V12" s="268">
        <f t="shared" si="2"/>
        <v>0</v>
      </c>
    </row>
    <row r="13" spans="1:22" x14ac:dyDescent="0.25">
      <c r="A13" s="269" t="s">
        <v>130</v>
      </c>
      <c r="B13" s="45"/>
      <c r="C13" s="45"/>
      <c r="D13" s="45"/>
      <c r="E13" s="45"/>
      <c r="F13" s="45"/>
      <c r="G13" s="45"/>
      <c r="H13" s="149"/>
      <c r="I13" s="267">
        <f t="shared" si="0"/>
        <v>0</v>
      </c>
      <c r="K13" s="269" t="s">
        <v>130</v>
      </c>
      <c r="L13" s="45"/>
      <c r="M13" s="45"/>
      <c r="N13" s="45"/>
      <c r="O13" s="45"/>
      <c r="P13" s="45"/>
      <c r="Q13" s="45"/>
      <c r="R13" s="149"/>
      <c r="S13" s="267">
        <f t="shared" si="1"/>
        <v>0</v>
      </c>
      <c r="U13" s="269" t="s">
        <v>130</v>
      </c>
      <c r="V13" s="268">
        <f t="shared" si="2"/>
        <v>0</v>
      </c>
    </row>
    <row r="14" spans="1:22" ht="15.75" thickBot="1" x14ac:dyDescent="0.3">
      <c r="A14" s="271" t="s">
        <v>131</v>
      </c>
      <c r="B14" s="45"/>
      <c r="C14" s="45"/>
      <c r="D14" s="47"/>
      <c r="E14" s="47"/>
      <c r="F14" s="47"/>
      <c r="G14" s="47"/>
      <c r="H14" s="150"/>
      <c r="I14" s="272">
        <f t="shared" si="0"/>
        <v>0</v>
      </c>
      <c r="K14" s="271" t="s">
        <v>131</v>
      </c>
      <c r="L14" s="47"/>
      <c r="M14" s="47"/>
      <c r="N14" s="47"/>
      <c r="O14" s="47"/>
      <c r="P14" s="47"/>
      <c r="Q14" s="47"/>
      <c r="R14" s="150"/>
      <c r="S14" s="272">
        <f t="shared" si="1"/>
        <v>0</v>
      </c>
      <c r="U14" s="271" t="s">
        <v>131</v>
      </c>
      <c r="V14" s="273">
        <f t="shared" si="2"/>
        <v>0</v>
      </c>
    </row>
    <row r="15" spans="1:22" ht="16.5" thickTop="1" thickBot="1" x14ac:dyDescent="0.3">
      <c r="A15" s="274" t="s">
        <v>132</v>
      </c>
      <c r="B15" s="275"/>
      <c r="C15" s="275"/>
      <c r="D15" s="275"/>
      <c r="E15" s="275"/>
      <c r="F15" s="275"/>
      <c r="G15" s="275"/>
      <c r="H15" s="276"/>
      <c r="I15" s="277">
        <f>SUM(I3:I14)</f>
        <v>0</v>
      </c>
      <c r="K15" s="262" t="s">
        <v>132</v>
      </c>
      <c r="L15" s="275"/>
      <c r="M15" s="275"/>
      <c r="N15" s="275"/>
      <c r="O15" s="275"/>
      <c r="P15" s="275"/>
      <c r="Q15" s="275"/>
      <c r="R15" s="276"/>
      <c r="S15" s="277">
        <f>SUM(S3:S14)</f>
        <v>0</v>
      </c>
      <c r="U15" s="262" t="s">
        <v>132</v>
      </c>
      <c r="V15" s="52">
        <f>SUM(V3:V14)</f>
        <v>0</v>
      </c>
    </row>
    <row r="16" spans="1:22" ht="16.5" thickTop="1" thickBot="1" x14ac:dyDescent="0.3">
      <c r="V16" s="36"/>
    </row>
    <row r="17" spans="1:22" ht="17.25" thickTop="1" thickBot="1" x14ac:dyDescent="0.3">
      <c r="A17" s="355" t="s">
        <v>257</v>
      </c>
      <c r="B17" s="356"/>
      <c r="C17" s="356"/>
      <c r="D17" s="357"/>
      <c r="E17" s="357"/>
      <c r="F17" s="358"/>
      <c r="G17" s="358"/>
      <c r="H17" s="358"/>
      <c r="I17" s="359"/>
      <c r="K17" s="355" t="s">
        <v>258</v>
      </c>
      <c r="L17" s="356"/>
      <c r="M17" s="356"/>
      <c r="N17" s="357"/>
      <c r="O17" s="357"/>
      <c r="P17" s="358"/>
      <c r="Q17" s="358"/>
      <c r="R17" s="358"/>
      <c r="S17" s="359"/>
    </row>
    <row r="18" spans="1:22" ht="15.75" thickTop="1" x14ac:dyDescent="0.25">
      <c r="A18" s="393" t="s">
        <v>278</v>
      </c>
      <c r="B18" s="381"/>
      <c r="C18" s="381"/>
      <c r="D18" s="381"/>
      <c r="E18" s="381"/>
      <c r="F18" s="382"/>
      <c r="G18" s="382"/>
      <c r="H18" s="382"/>
      <c r="I18" s="383"/>
      <c r="K18" s="393" t="s">
        <v>284</v>
      </c>
      <c r="L18" s="381"/>
      <c r="M18" s="381"/>
      <c r="N18" s="381"/>
      <c r="O18" s="381"/>
      <c r="P18" s="382"/>
      <c r="Q18" s="382"/>
      <c r="R18" s="382"/>
      <c r="S18" s="383"/>
    </row>
    <row r="19" spans="1:22" x14ac:dyDescent="0.25">
      <c r="A19" s="380"/>
      <c r="B19" s="381"/>
      <c r="C19" s="381"/>
      <c r="D19" s="381"/>
      <c r="E19" s="381"/>
      <c r="F19" s="382"/>
      <c r="G19" s="382"/>
      <c r="H19" s="382"/>
      <c r="I19" s="383"/>
      <c r="K19" s="380"/>
      <c r="L19" s="381"/>
      <c r="M19" s="381"/>
      <c r="N19" s="381"/>
      <c r="O19" s="381"/>
      <c r="P19" s="382"/>
      <c r="Q19" s="382"/>
      <c r="R19" s="382"/>
      <c r="S19" s="383"/>
    </row>
    <row r="20" spans="1:22" x14ac:dyDescent="0.25">
      <c r="A20" s="380"/>
      <c r="B20" s="381"/>
      <c r="C20" s="381"/>
      <c r="D20" s="381"/>
      <c r="E20" s="381"/>
      <c r="F20" s="382"/>
      <c r="G20" s="382"/>
      <c r="H20" s="382"/>
      <c r="I20" s="383"/>
      <c r="K20" s="380"/>
      <c r="L20" s="381"/>
      <c r="M20" s="381"/>
      <c r="N20" s="381"/>
      <c r="O20" s="381"/>
      <c r="P20" s="382"/>
      <c r="Q20" s="382"/>
      <c r="R20" s="382"/>
      <c r="S20" s="383"/>
    </row>
    <row r="21" spans="1:22" ht="15.75" thickBot="1" x14ac:dyDescent="0.3">
      <c r="A21" s="394"/>
      <c r="B21" s="395"/>
      <c r="C21" s="395"/>
      <c r="D21" s="395"/>
      <c r="E21" s="395"/>
      <c r="F21" s="385"/>
      <c r="G21" s="385"/>
      <c r="H21" s="385"/>
      <c r="I21" s="386"/>
      <c r="K21" s="394"/>
      <c r="L21" s="395"/>
      <c r="M21" s="395"/>
      <c r="N21" s="395"/>
      <c r="O21" s="395"/>
      <c r="P21" s="385"/>
      <c r="Q21" s="385"/>
      <c r="R21" s="385"/>
      <c r="S21" s="386"/>
    </row>
    <row r="22" spans="1:22" ht="16.5" thickTop="1" thickBot="1" x14ac:dyDescent="0.3"/>
    <row r="23" spans="1:22" ht="17.25" thickTop="1" thickBot="1" x14ac:dyDescent="0.3">
      <c r="A23" s="374" t="s">
        <v>259</v>
      </c>
      <c r="B23" s="375"/>
      <c r="C23" s="375"/>
      <c r="D23" s="375"/>
      <c r="E23" s="375"/>
      <c r="F23" s="375"/>
      <c r="G23" s="375"/>
      <c r="H23" s="375"/>
      <c r="I23" s="376"/>
      <c r="J23" s="256"/>
      <c r="K23" s="374" t="s">
        <v>260</v>
      </c>
      <c r="L23" s="375"/>
      <c r="M23" s="375"/>
      <c r="N23" s="375"/>
      <c r="O23" s="375"/>
      <c r="P23" s="375"/>
      <c r="Q23" s="375"/>
      <c r="R23" s="375"/>
      <c r="S23" s="376"/>
      <c r="T23" s="256"/>
      <c r="U23" s="374" t="s">
        <v>256</v>
      </c>
      <c r="V23" s="387"/>
    </row>
    <row r="24" spans="1:22" ht="16.5" thickTop="1" thickBot="1" x14ac:dyDescent="0.3">
      <c r="A24" s="261"/>
      <c r="B24" s="258" t="s">
        <v>186</v>
      </c>
      <c r="C24" s="258" t="s">
        <v>188</v>
      </c>
      <c r="D24" s="258" t="s">
        <v>189</v>
      </c>
      <c r="E24" s="258" t="s">
        <v>190</v>
      </c>
      <c r="F24" s="258" t="s">
        <v>191</v>
      </c>
      <c r="G24" s="258" t="s">
        <v>192</v>
      </c>
      <c r="H24" s="258" t="s">
        <v>214</v>
      </c>
      <c r="I24" s="260" t="s">
        <v>132</v>
      </c>
      <c r="K24" s="261"/>
      <c r="L24" s="258" t="s">
        <v>186</v>
      </c>
      <c r="M24" s="258" t="s">
        <v>188</v>
      </c>
      <c r="N24" s="258" t="s">
        <v>189</v>
      </c>
      <c r="O24" s="258" t="s">
        <v>190</v>
      </c>
      <c r="P24" s="258" t="s">
        <v>191</v>
      </c>
      <c r="Q24" s="258" t="s">
        <v>192</v>
      </c>
      <c r="R24" s="258" t="s">
        <v>214</v>
      </c>
      <c r="S24" s="260" t="s">
        <v>132</v>
      </c>
      <c r="U24" s="388" t="s">
        <v>199</v>
      </c>
      <c r="V24" s="389"/>
    </row>
    <row r="25" spans="1:22" x14ac:dyDescent="0.25">
      <c r="A25" s="263" t="s">
        <v>120</v>
      </c>
      <c r="B25" s="43"/>
      <c r="C25" s="43"/>
      <c r="D25" s="43"/>
      <c r="E25" s="43"/>
      <c r="F25" s="43"/>
      <c r="G25" s="43"/>
      <c r="H25" s="148"/>
      <c r="I25" s="278">
        <f>SUM(B25:H25)</f>
        <v>0</v>
      </c>
      <c r="K25" s="263" t="s">
        <v>120</v>
      </c>
      <c r="L25" s="43"/>
      <c r="M25" s="43"/>
      <c r="N25" s="43"/>
      <c r="O25" s="43"/>
      <c r="P25" s="43"/>
      <c r="Q25" s="43"/>
      <c r="R25" s="148"/>
      <c r="S25" s="278">
        <f>SUM(L25:R25)</f>
        <v>0</v>
      </c>
      <c r="U25" s="279" t="s">
        <v>120</v>
      </c>
      <c r="V25" s="265">
        <f>+I25+S25</f>
        <v>0</v>
      </c>
    </row>
    <row r="26" spans="1:22" x14ac:dyDescent="0.25">
      <c r="A26" s="266" t="s">
        <v>121</v>
      </c>
      <c r="B26" s="45"/>
      <c r="C26" s="45"/>
      <c r="D26" s="45"/>
      <c r="E26" s="45"/>
      <c r="F26" s="45"/>
      <c r="G26" s="45"/>
      <c r="H26" s="149"/>
      <c r="I26" s="280">
        <f t="shared" ref="I26:I36" si="3">SUM(B26:H26)</f>
        <v>0</v>
      </c>
      <c r="K26" s="266" t="s">
        <v>121</v>
      </c>
      <c r="L26" s="45"/>
      <c r="M26" s="45"/>
      <c r="N26" s="45"/>
      <c r="O26" s="45"/>
      <c r="P26" s="45"/>
      <c r="Q26" s="45"/>
      <c r="R26" s="149"/>
      <c r="S26" s="280">
        <f t="shared" ref="S26:S36" si="4">SUM(L26:R26)</f>
        <v>0</v>
      </c>
      <c r="U26" s="270" t="s">
        <v>121</v>
      </c>
      <c r="V26" s="268">
        <f t="shared" ref="V26:V36" si="5">+I26+S26</f>
        <v>0</v>
      </c>
    </row>
    <row r="27" spans="1:22" x14ac:dyDescent="0.25">
      <c r="A27" s="269" t="s">
        <v>122</v>
      </c>
      <c r="B27" s="45"/>
      <c r="C27" s="45"/>
      <c r="D27" s="45"/>
      <c r="E27" s="45"/>
      <c r="F27" s="45"/>
      <c r="G27" s="45"/>
      <c r="H27" s="149"/>
      <c r="I27" s="280">
        <f t="shared" si="3"/>
        <v>0</v>
      </c>
      <c r="K27" s="269" t="s">
        <v>122</v>
      </c>
      <c r="L27" s="45"/>
      <c r="M27" s="45"/>
      <c r="N27" s="45"/>
      <c r="O27" s="45"/>
      <c r="P27" s="45"/>
      <c r="Q27" s="45"/>
      <c r="R27" s="149"/>
      <c r="S27" s="280">
        <f t="shared" si="4"/>
        <v>0</v>
      </c>
      <c r="U27" s="281" t="s">
        <v>122</v>
      </c>
      <c r="V27" s="268">
        <f t="shared" si="5"/>
        <v>0</v>
      </c>
    </row>
    <row r="28" spans="1:22" x14ac:dyDescent="0.25">
      <c r="A28" s="270" t="s">
        <v>123</v>
      </c>
      <c r="B28" s="45"/>
      <c r="C28" s="45"/>
      <c r="D28" s="45"/>
      <c r="E28" s="45"/>
      <c r="F28" s="45"/>
      <c r="G28" s="45"/>
      <c r="H28" s="149"/>
      <c r="I28" s="280">
        <f t="shared" si="3"/>
        <v>0</v>
      </c>
      <c r="K28" s="270" t="s">
        <v>123</v>
      </c>
      <c r="L28" s="45"/>
      <c r="M28" s="45"/>
      <c r="N28" s="45"/>
      <c r="O28" s="45"/>
      <c r="P28" s="45"/>
      <c r="Q28" s="45"/>
      <c r="R28" s="149"/>
      <c r="S28" s="280">
        <f t="shared" si="4"/>
        <v>0</v>
      </c>
      <c r="U28" s="270" t="s">
        <v>123</v>
      </c>
      <c r="V28" s="268">
        <f t="shared" si="5"/>
        <v>0</v>
      </c>
    </row>
    <row r="29" spans="1:22" x14ac:dyDescent="0.25">
      <c r="A29" s="266" t="s">
        <v>124</v>
      </c>
      <c r="B29" s="45"/>
      <c r="C29" s="45"/>
      <c r="D29" s="45"/>
      <c r="E29" s="45"/>
      <c r="F29" s="45"/>
      <c r="G29" s="45"/>
      <c r="H29" s="149"/>
      <c r="I29" s="280">
        <f t="shared" si="3"/>
        <v>0</v>
      </c>
      <c r="K29" s="266" t="s">
        <v>124</v>
      </c>
      <c r="L29" s="45"/>
      <c r="M29" s="45"/>
      <c r="N29" s="45"/>
      <c r="O29" s="45"/>
      <c r="P29" s="45"/>
      <c r="Q29" s="45"/>
      <c r="R29" s="149"/>
      <c r="S29" s="280">
        <f t="shared" si="4"/>
        <v>0</v>
      </c>
      <c r="U29" s="270" t="s">
        <v>124</v>
      </c>
      <c r="V29" s="268">
        <f t="shared" si="5"/>
        <v>0</v>
      </c>
    </row>
    <row r="30" spans="1:22" x14ac:dyDescent="0.25">
      <c r="A30" s="266" t="s">
        <v>125</v>
      </c>
      <c r="B30" s="45"/>
      <c r="C30" s="45"/>
      <c r="D30" s="45"/>
      <c r="E30" s="45"/>
      <c r="F30" s="45"/>
      <c r="G30" s="45"/>
      <c r="H30" s="149"/>
      <c r="I30" s="280">
        <f t="shared" si="3"/>
        <v>0</v>
      </c>
      <c r="K30" s="266" t="s">
        <v>125</v>
      </c>
      <c r="L30" s="45"/>
      <c r="M30" s="45"/>
      <c r="N30" s="45"/>
      <c r="O30" s="45"/>
      <c r="P30" s="45"/>
      <c r="Q30" s="45"/>
      <c r="R30" s="149"/>
      <c r="S30" s="280">
        <f t="shared" si="4"/>
        <v>0</v>
      </c>
      <c r="U30" s="270" t="s">
        <v>125</v>
      </c>
      <c r="V30" s="268">
        <f t="shared" si="5"/>
        <v>0</v>
      </c>
    </row>
    <row r="31" spans="1:22" x14ac:dyDescent="0.25">
      <c r="A31" s="269" t="s">
        <v>126</v>
      </c>
      <c r="B31" s="45"/>
      <c r="C31" s="45"/>
      <c r="D31" s="45"/>
      <c r="E31" s="45"/>
      <c r="F31" s="45"/>
      <c r="G31" s="45"/>
      <c r="H31" s="149"/>
      <c r="I31" s="280">
        <f t="shared" si="3"/>
        <v>0</v>
      </c>
      <c r="K31" s="269" t="s">
        <v>126</v>
      </c>
      <c r="L31" s="45"/>
      <c r="M31" s="45"/>
      <c r="N31" s="45"/>
      <c r="O31" s="45"/>
      <c r="P31" s="45"/>
      <c r="Q31" s="45"/>
      <c r="R31" s="149"/>
      <c r="S31" s="280">
        <f t="shared" si="4"/>
        <v>0</v>
      </c>
      <c r="U31" s="281" t="s">
        <v>126</v>
      </c>
      <c r="V31" s="268">
        <f t="shared" si="5"/>
        <v>0</v>
      </c>
    </row>
    <row r="32" spans="1:22" x14ac:dyDescent="0.25">
      <c r="A32" s="270" t="s">
        <v>127</v>
      </c>
      <c r="B32" s="45"/>
      <c r="C32" s="45"/>
      <c r="D32" s="45"/>
      <c r="E32" s="45"/>
      <c r="F32" s="45"/>
      <c r="G32" s="45"/>
      <c r="H32" s="149"/>
      <c r="I32" s="280">
        <f t="shared" si="3"/>
        <v>0</v>
      </c>
      <c r="K32" s="270" t="s">
        <v>127</v>
      </c>
      <c r="L32" s="45"/>
      <c r="M32" s="45"/>
      <c r="N32" s="45"/>
      <c r="O32" s="45"/>
      <c r="P32" s="45"/>
      <c r="Q32" s="45"/>
      <c r="R32" s="149"/>
      <c r="S32" s="280">
        <f t="shared" si="4"/>
        <v>0</v>
      </c>
      <c r="U32" s="270" t="s">
        <v>127</v>
      </c>
      <c r="V32" s="268">
        <f t="shared" si="5"/>
        <v>0</v>
      </c>
    </row>
    <row r="33" spans="1:22" x14ac:dyDescent="0.25">
      <c r="A33" s="266" t="s">
        <v>128</v>
      </c>
      <c r="B33" s="45"/>
      <c r="C33" s="45"/>
      <c r="D33" s="45"/>
      <c r="E33" s="45"/>
      <c r="F33" s="45"/>
      <c r="G33" s="45"/>
      <c r="H33" s="149"/>
      <c r="I33" s="280">
        <f t="shared" si="3"/>
        <v>0</v>
      </c>
      <c r="K33" s="266" t="s">
        <v>128</v>
      </c>
      <c r="L33" s="45"/>
      <c r="M33" s="45"/>
      <c r="N33" s="45"/>
      <c r="O33" s="45"/>
      <c r="P33" s="45"/>
      <c r="Q33" s="45"/>
      <c r="R33" s="149"/>
      <c r="S33" s="280">
        <f t="shared" si="4"/>
        <v>0</v>
      </c>
      <c r="U33" s="270" t="s">
        <v>128</v>
      </c>
      <c r="V33" s="268">
        <f t="shared" si="5"/>
        <v>0</v>
      </c>
    </row>
    <row r="34" spans="1:22" x14ac:dyDescent="0.25">
      <c r="A34" s="266" t="s">
        <v>129</v>
      </c>
      <c r="B34" s="45"/>
      <c r="C34" s="45"/>
      <c r="D34" s="45"/>
      <c r="E34" s="45"/>
      <c r="F34" s="45"/>
      <c r="G34" s="45"/>
      <c r="H34" s="149"/>
      <c r="I34" s="280">
        <f t="shared" si="3"/>
        <v>0</v>
      </c>
      <c r="K34" s="266" t="s">
        <v>129</v>
      </c>
      <c r="L34" s="45"/>
      <c r="M34" s="45"/>
      <c r="N34" s="45"/>
      <c r="O34" s="45"/>
      <c r="P34" s="45"/>
      <c r="Q34" s="45"/>
      <c r="R34" s="149"/>
      <c r="S34" s="280">
        <f t="shared" si="4"/>
        <v>0</v>
      </c>
      <c r="U34" s="270" t="s">
        <v>129</v>
      </c>
      <c r="V34" s="268">
        <f t="shared" si="5"/>
        <v>0</v>
      </c>
    </row>
    <row r="35" spans="1:22" x14ac:dyDescent="0.25">
      <c r="A35" s="269" t="s">
        <v>130</v>
      </c>
      <c r="B35" s="45"/>
      <c r="C35" s="45"/>
      <c r="D35" s="45"/>
      <c r="E35" s="45"/>
      <c r="F35" s="45"/>
      <c r="G35" s="45"/>
      <c r="H35" s="149"/>
      <c r="I35" s="280">
        <f t="shared" si="3"/>
        <v>0</v>
      </c>
      <c r="K35" s="269" t="s">
        <v>130</v>
      </c>
      <c r="L35" s="45"/>
      <c r="M35" s="45"/>
      <c r="N35" s="45"/>
      <c r="O35" s="45"/>
      <c r="P35" s="45"/>
      <c r="Q35" s="45"/>
      <c r="R35" s="149"/>
      <c r="S35" s="280">
        <f t="shared" si="4"/>
        <v>0</v>
      </c>
      <c r="U35" s="281" t="s">
        <v>130</v>
      </c>
      <c r="V35" s="268">
        <f t="shared" si="5"/>
        <v>0</v>
      </c>
    </row>
    <row r="36" spans="1:22" ht="15.75" thickBot="1" x14ac:dyDescent="0.3">
      <c r="A36" s="271" t="s">
        <v>131</v>
      </c>
      <c r="B36" s="45"/>
      <c r="C36" s="47"/>
      <c r="D36" s="47"/>
      <c r="E36" s="47"/>
      <c r="F36" s="47"/>
      <c r="G36" s="47"/>
      <c r="H36" s="150"/>
      <c r="I36" s="282">
        <f t="shared" si="3"/>
        <v>0</v>
      </c>
      <c r="K36" s="271" t="s">
        <v>131</v>
      </c>
      <c r="L36" s="47"/>
      <c r="M36" s="47"/>
      <c r="N36" s="47"/>
      <c r="O36" s="47"/>
      <c r="P36" s="47"/>
      <c r="Q36" s="47"/>
      <c r="R36" s="150"/>
      <c r="S36" s="282">
        <f t="shared" si="4"/>
        <v>0</v>
      </c>
      <c r="U36" s="271" t="s">
        <v>131</v>
      </c>
      <c r="V36" s="273">
        <f t="shared" si="5"/>
        <v>0</v>
      </c>
    </row>
    <row r="37" spans="1:22" ht="16.5" thickTop="1" thickBot="1" x14ac:dyDescent="0.3">
      <c r="A37" s="262" t="s">
        <v>132</v>
      </c>
      <c r="B37" s="275"/>
      <c r="C37" s="275"/>
      <c r="D37" s="275"/>
      <c r="E37" s="275"/>
      <c r="F37" s="275"/>
      <c r="G37" s="275"/>
      <c r="H37" s="276"/>
      <c r="I37" s="283">
        <f>SUM(I25:I36)</f>
        <v>0</v>
      </c>
      <c r="K37" s="262" t="s">
        <v>132</v>
      </c>
      <c r="L37" s="275"/>
      <c r="M37" s="275"/>
      <c r="N37" s="275"/>
      <c r="O37" s="275"/>
      <c r="P37" s="275"/>
      <c r="Q37" s="275"/>
      <c r="R37" s="276"/>
      <c r="S37" s="283">
        <f>SUM(S25:S36)</f>
        <v>0</v>
      </c>
      <c r="U37" s="262" t="s">
        <v>132</v>
      </c>
      <c r="V37" s="52">
        <f>SUM(V25:V36)</f>
        <v>0</v>
      </c>
    </row>
    <row r="38" spans="1:22" ht="16.5" thickTop="1" thickBot="1" x14ac:dyDescent="0.3"/>
    <row r="39" spans="1:22" ht="17.25" thickTop="1" thickBot="1" x14ac:dyDescent="0.3">
      <c r="A39" s="355" t="s">
        <v>261</v>
      </c>
      <c r="B39" s="356"/>
      <c r="C39" s="356"/>
      <c r="D39" s="357"/>
      <c r="E39" s="357"/>
      <c r="F39" s="358"/>
      <c r="G39" s="358"/>
      <c r="H39" s="358"/>
      <c r="I39" s="359"/>
      <c r="K39" s="355" t="s">
        <v>262</v>
      </c>
      <c r="L39" s="356"/>
      <c r="M39" s="356"/>
      <c r="N39" s="357"/>
      <c r="O39" s="357"/>
      <c r="P39" s="358"/>
      <c r="Q39" s="358"/>
      <c r="R39" s="358"/>
      <c r="S39" s="359"/>
    </row>
    <row r="40" spans="1:22" ht="15.75" thickTop="1" x14ac:dyDescent="0.25">
      <c r="A40" s="345" t="s">
        <v>280</v>
      </c>
      <c r="B40" s="377"/>
      <c r="C40" s="377"/>
      <c r="D40" s="377"/>
      <c r="E40" s="377"/>
      <c r="F40" s="378"/>
      <c r="G40" s="378"/>
      <c r="H40" s="378"/>
      <c r="I40" s="379"/>
      <c r="K40" s="345" t="s">
        <v>281</v>
      </c>
      <c r="L40" s="377"/>
      <c r="M40" s="377"/>
      <c r="N40" s="377"/>
      <c r="O40" s="377"/>
      <c r="P40" s="378"/>
      <c r="Q40" s="378"/>
      <c r="R40" s="378"/>
      <c r="S40" s="379"/>
    </row>
    <row r="41" spans="1:22" x14ac:dyDescent="0.25">
      <c r="A41" s="380"/>
      <c r="B41" s="381"/>
      <c r="C41" s="381"/>
      <c r="D41" s="381"/>
      <c r="E41" s="381"/>
      <c r="F41" s="382"/>
      <c r="G41" s="382"/>
      <c r="H41" s="382"/>
      <c r="I41" s="383"/>
      <c r="K41" s="380"/>
      <c r="L41" s="381"/>
      <c r="M41" s="381"/>
      <c r="N41" s="381"/>
      <c r="O41" s="381"/>
      <c r="P41" s="382"/>
      <c r="Q41" s="382"/>
      <c r="R41" s="382"/>
      <c r="S41" s="383"/>
    </row>
    <row r="42" spans="1:22" x14ac:dyDescent="0.25">
      <c r="A42" s="380"/>
      <c r="B42" s="381"/>
      <c r="C42" s="381"/>
      <c r="D42" s="381"/>
      <c r="E42" s="381"/>
      <c r="F42" s="382"/>
      <c r="G42" s="382"/>
      <c r="H42" s="382"/>
      <c r="I42" s="383"/>
      <c r="K42" s="380"/>
      <c r="L42" s="381"/>
      <c r="M42" s="381"/>
      <c r="N42" s="381"/>
      <c r="O42" s="381"/>
      <c r="P42" s="382"/>
      <c r="Q42" s="382"/>
      <c r="R42" s="382"/>
      <c r="S42" s="383"/>
    </row>
    <row r="43" spans="1:22" x14ac:dyDescent="0.25">
      <c r="A43" s="380"/>
      <c r="B43" s="381"/>
      <c r="C43" s="381"/>
      <c r="D43" s="381"/>
      <c r="E43" s="381"/>
      <c r="F43" s="382"/>
      <c r="G43" s="382"/>
      <c r="H43" s="382"/>
      <c r="I43" s="383"/>
      <c r="K43" s="380"/>
      <c r="L43" s="381"/>
      <c r="M43" s="381"/>
      <c r="N43" s="381"/>
      <c r="O43" s="381"/>
      <c r="P43" s="382"/>
      <c r="Q43" s="382"/>
      <c r="R43" s="382"/>
      <c r="S43" s="383"/>
    </row>
    <row r="44" spans="1:22" ht="15.75" thickBot="1" x14ac:dyDescent="0.3">
      <c r="A44" s="384"/>
      <c r="B44" s="385"/>
      <c r="C44" s="385"/>
      <c r="D44" s="385"/>
      <c r="E44" s="385"/>
      <c r="F44" s="385"/>
      <c r="G44" s="385"/>
      <c r="H44" s="385"/>
      <c r="I44" s="386"/>
      <c r="K44" s="384"/>
      <c r="L44" s="385"/>
      <c r="M44" s="385"/>
      <c r="N44" s="385"/>
      <c r="O44" s="385"/>
      <c r="P44" s="385"/>
      <c r="Q44" s="385"/>
      <c r="R44" s="385"/>
      <c r="S44" s="386"/>
    </row>
    <row r="45" spans="1:22" ht="16.5" thickTop="1" thickBot="1" x14ac:dyDescent="0.3"/>
    <row r="46" spans="1:22" ht="17.25" thickTop="1" thickBot="1" x14ac:dyDescent="0.3">
      <c r="A46" s="374" t="s">
        <v>263</v>
      </c>
      <c r="B46" s="375"/>
      <c r="C46" s="375"/>
      <c r="D46" s="375"/>
      <c r="E46" s="375"/>
      <c r="F46" s="375"/>
      <c r="G46" s="375"/>
      <c r="H46" s="375"/>
      <c r="I46" s="376"/>
      <c r="J46" s="256"/>
      <c r="K46" s="374" t="s">
        <v>264</v>
      </c>
      <c r="L46" s="375"/>
      <c r="M46" s="375"/>
      <c r="N46" s="375"/>
      <c r="O46" s="375"/>
      <c r="P46" s="375"/>
      <c r="Q46" s="375"/>
      <c r="R46" s="375"/>
      <c r="S46" s="376"/>
      <c r="T46" s="256"/>
      <c r="U46" s="391" t="s">
        <v>265</v>
      </c>
      <c r="V46" s="392"/>
    </row>
    <row r="47" spans="1:22" ht="16.5" thickTop="1" thickBot="1" x14ac:dyDescent="0.3">
      <c r="A47" s="261"/>
      <c r="B47" s="258" t="s">
        <v>133</v>
      </c>
      <c r="C47" s="258" t="s">
        <v>187</v>
      </c>
      <c r="D47" s="258" t="s">
        <v>188</v>
      </c>
      <c r="E47" s="258" t="s">
        <v>189</v>
      </c>
      <c r="F47" s="258" t="s">
        <v>190</v>
      </c>
      <c r="G47" s="258" t="s">
        <v>191</v>
      </c>
      <c r="H47" s="258" t="s">
        <v>192</v>
      </c>
      <c r="I47" s="260" t="s">
        <v>132</v>
      </c>
      <c r="K47" s="261"/>
      <c r="L47" s="258" t="s">
        <v>133</v>
      </c>
      <c r="M47" s="258" t="s">
        <v>187</v>
      </c>
      <c r="N47" s="258" t="s">
        <v>188</v>
      </c>
      <c r="O47" s="258" t="s">
        <v>189</v>
      </c>
      <c r="P47" s="258" t="s">
        <v>190</v>
      </c>
      <c r="Q47" s="258" t="s">
        <v>191</v>
      </c>
      <c r="R47" s="258" t="s">
        <v>192</v>
      </c>
      <c r="S47" s="260" t="s">
        <v>132</v>
      </c>
      <c r="U47" s="388" t="s">
        <v>199</v>
      </c>
      <c r="V47" s="389"/>
    </row>
    <row r="48" spans="1:22" x14ac:dyDescent="0.25">
      <c r="A48" s="263" t="s">
        <v>120</v>
      </c>
      <c r="B48" s="43"/>
      <c r="C48" s="43"/>
      <c r="D48" s="43"/>
      <c r="E48" s="43"/>
      <c r="F48" s="43"/>
      <c r="G48" s="43"/>
      <c r="H48" s="148"/>
      <c r="I48" s="278">
        <f>SUM(B48:H48)</f>
        <v>0</v>
      </c>
      <c r="K48" s="263" t="s">
        <v>120</v>
      </c>
      <c r="L48" s="43"/>
      <c r="M48" s="43"/>
      <c r="N48" s="43"/>
      <c r="O48" s="43"/>
      <c r="P48" s="43"/>
      <c r="Q48" s="43"/>
      <c r="R48" s="148"/>
      <c r="S48" s="278">
        <f>SUM(L48:R48)</f>
        <v>0</v>
      </c>
      <c r="U48" s="279" t="s">
        <v>120</v>
      </c>
      <c r="V48" s="265">
        <f>+I48+S48</f>
        <v>0</v>
      </c>
    </row>
    <row r="49" spans="1:22" x14ac:dyDescent="0.25">
      <c r="A49" s="266" t="s">
        <v>121</v>
      </c>
      <c r="B49" s="45"/>
      <c r="C49" s="45"/>
      <c r="D49" s="45"/>
      <c r="E49" s="45"/>
      <c r="F49" s="45"/>
      <c r="G49" s="45"/>
      <c r="H49" s="149"/>
      <c r="I49" s="280">
        <f t="shared" ref="I49:I59" si="6">SUM(B49:H49)</f>
        <v>0</v>
      </c>
      <c r="K49" s="266" t="s">
        <v>121</v>
      </c>
      <c r="L49" s="45"/>
      <c r="M49" s="45"/>
      <c r="N49" s="45"/>
      <c r="O49" s="45"/>
      <c r="P49" s="45"/>
      <c r="Q49" s="45"/>
      <c r="R49" s="149"/>
      <c r="S49" s="280">
        <f t="shared" ref="S49:S59" si="7">SUM(L49:R49)</f>
        <v>0</v>
      </c>
      <c r="U49" s="270" t="s">
        <v>121</v>
      </c>
      <c r="V49" s="268">
        <f t="shared" ref="V49:V59" si="8">+I49+S49</f>
        <v>0</v>
      </c>
    </row>
    <row r="50" spans="1:22" x14ac:dyDescent="0.25">
      <c r="A50" s="269" t="s">
        <v>122</v>
      </c>
      <c r="B50" s="45"/>
      <c r="C50" s="45"/>
      <c r="D50" s="45"/>
      <c r="E50" s="45"/>
      <c r="F50" s="45"/>
      <c r="G50" s="45"/>
      <c r="H50" s="149"/>
      <c r="I50" s="280">
        <f t="shared" si="6"/>
        <v>0</v>
      </c>
      <c r="K50" s="269" t="s">
        <v>122</v>
      </c>
      <c r="L50" s="45"/>
      <c r="M50" s="45"/>
      <c r="N50" s="45"/>
      <c r="O50" s="45"/>
      <c r="P50" s="45"/>
      <c r="Q50" s="45"/>
      <c r="R50" s="149"/>
      <c r="S50" s="280">
        <f t="shared" si="7"/>
        <v>0</v>
      </c>
      <c r="U50" s="281" t="s">
        <v>122</v>
      </c>
      <c r="V50" s="268">
        <f t="shared" si="8"/>
        <v>0</v>
      </c>
    </row>
    <row r="51" spans="1:22" x14ac:dyDescent="0.25">
      <c r="A51" s="270" t="s">
        <v>123</v>
      </c>
      <c r="B51" s="45"/>
      <c r="C51" s="45"/>
      <c r="D51" s="45"/>
      <c r="E51" s="45"/>
      <c r="F51" s="45"/>
      <c r="G51" s="45"/>
      <c r="H51" s="149"/>
      <c r="I51" s="280">
        <f t="shared" si="6"/>
        <v>0</v>
      </c>
      <c r="K51" s="270" t="s">
        <v>123</v>
      </c>
      <c r="L51" s="45"/>
      <c r="M51" s="45"/>
      <c r="N51" s="45"/>
      <c r="O51" s="45"/>
      <c r="P51" s="45"/>
      <c r="Q51" s="45"/>
      <c r="R51" s="149"/>
      <c r="S51" s="280">
        <f t="shared" si="7"/>
        <v>0</v>
      </c>
      <c r="U51" s="270" t="s">
        <v>123</v>
      </c>
      <c r="V51" s="268">
        <f t="shared" si="8"/>
        <v>0</v>
      </c>
    </row>
    <row r="52" spans="1:22" x14ac:dyDescent="0.25">
      <c r="A52" s="266" t="s">
        <v>124</v>
      </c>
      <c r="B52" s="45"/>
      <c r="C52" s="45"/>
      <c r="D52" s="45"/>
      <c r="E52" s="45"/>
      <c r="F52" s="45"/>
      <c r="G52" s="45"/>
      <c r="H52" s="149"/>
      <c r="I52" s="280">
        <f t="shared" si="6"/>
        <v>0</v>
      </c>
      <c r="K52" s="266" t="s">
        <v>124</v>
      </c>
      <c r="L52" s="45"/>
      <c r="M52" s="45"/>
      <c r="N52" s="45"/>
      <c r="O52" s="45"/>
      <c r="P52" s="45"/>
      <c r="Q52" s="45"/>
      <c r="R52" s="149"/>
      <c r="S52" s="280">
        <f t="shared" si="7"/>
        <v>0</v>
      </c>
      <c r="U52" s="270" t="s">
        <v>124</v>
      </c>
      <c r="V52" s="268">
        <f t="shared" si="8"/>
        <v>0</v>
      </c>
    </row>
    <row r="53" spans="1:22" x14ac:dyDescent="0.25">
      <c r="A53" s="266" t="s">
        <v>125</v>
      </c>
      <c r="B53" s="45"/>
      <c r="C53" s="45"/>
      <c r="D53" s="45"/>
      <c r="E53" s="45"/>
      <c r="F53" s="45"/>
      <c r="G53" s="45"/>
      <c r="H53" s="149"/>
      <c r="I53" s="280">
        <f t="shared" si="6"/>
        <v>0</v>
      </c>
      <c r="K53" s="266" t="s">
        <v>125</v>
      </c>
      <c r="L53" s="45"/>
      <c r="M53" s="45"/>
      <c r="N53" s="45"/>
      <c r="O53" s="45"/>
      <c r="P53" s="45"/>
      <c r="Q53" s="45"/>
      <c r="R53" s="149"/>
      <c r="S53" s="280">
        <f t="shared" si="7"/>
        <v>0</v>
      </c>
      <c r="U53" s="270" t="s">
        <v>125</v>
      </c>
      <c r="V53" s="268">
        <f t="shared" si="8"/>
        <v>0</v>
      </c>
    </row>
    <row r="54" spans="1:22" x14ac:dyDescent="0.25">
      <c r="A54" s="269" t="s">
        <v>126</v>
      </c>
      <c r="B54" s="45"/>
      <c r="C54" s="45"/>
      <c r="D54" s="45"/>
      <c r="E54" s="45"/>
      <c r="F54" s="45"/>
      <c r="G54" s="45"/>
      <c r="H54" s="149"/>
      <c r="I54" s="280">
        <f t="shared" si="6"/>
        <v>0</v>
      </c>
      <c r="K54" s="269" t="s">
        <v>126</v>
      </c>
      <c r="L54" s="45"/>
      <c r="M54" s="45"/>
      <c r="N54" s="45"/>
      <c r="O54" s="45"/>
      <c r="P54" s="45"/>
      <c r="Q54" s="45"/>
      <c r="R54" s="149"/>
      <c r="S54" s="280">
        <f t="shared" si="7"/>
        <v>0</v>
      </c>
      <c r="U54" s="281" t="s">
        <v>126</v>
      </c>
      <c r="V54" s="268">
        <f t="shared" si="8"/>
        <v>0</v>
      </c>
    </row>
    <row r="55" spans="1:22" x14ac:dyDescent="0.25">
      <c r="A55" s="270" t="s">
        <v>127</v>
      </c>
      <c r="B55" s="45"/>
      <c r="C55" s="45"/>
      <c r="D55" s="45"/>
      <c r="E55" s="45"/>
      <c r="F55" s="45"/>
      <c r="G55" s="45"/>
      <c r="H55" s="149"/>
      <c r="I55" s="280">
        <f t="shared" si="6"/>
        <v>0</v>
      </c>
      <c r="K55" s="270" t="s">
        <v>127</v>
      </c>
      <c r="L55" s="45"/>
      <c r="M55" s="45"/>
      <c r="N55" s="45"/>
      <c r="O55" s="45"/>
      <c r="P55" s="45"/>
      <c r="Q55" s="45"/>
      <c r="R55" s="149"/>
      <c r="S55" s="280">
        <f t="shared" si="7"/>
        <v>0</v>
      </c>
      <c r="U55" s="270" t="s">
        <v>127</v>
      </c>
      <c r="V55" s="268">
        <f t="shared" si="8"/>
        <v>0</v>
      </c>
    </row>
    <row r="56" spans="1:22" x14ac:dyDescent="0.25">
      <c r="A56" s="266" t="s">
        <v>128</v>
      </c>
      <c r="B56" s="45"/>
      <c r="C56" s="45"/>
      <c r="D56" s="45"/>
      <c r="E56" s="45"/>
      <c r="F56" s="45"/>
      <c r="G56" s="45"/>
      <c r="H56" s="149"/>
      <c r="I56" s="280">
        <f t="shared" si="6"/>
        <v>0</v>
      </c>
      <c r="K56" s="266" t="s">
        <v>128</v>
      </c>
      <c r="L56" s="45"/>
      <c r="M56" s="45"/>
      <c r="N56" s="45"/>
      <c r="O56" s="45"/>
      <c r="P56" s="45"/>
      <c r="Q56" s="45"/>
      <c r="R56" s="149"/>
      <c r="S56" s="280">
        <f t="shared" si="7"/>
        <v>0</v>
      </c>
      <c r="U56" s="270" t="s">
        <v>128</v>
      </c>
      <c r="V56" s="268">
        <f t="shared" si="8"/>
        <v>0</v>
      </c>
    </row>
    <row r="57" spans="1:22" x14ac:dyDescent="0.25">
      <c r="A57" s="266" t="s">
        <v>129</v>
      </c>
      <c r="B57" s="45"/>
      <c r="C57" s="45"/>
      <c r="D57" s="45"/>
      <c r="E57" s="45"/>
      <c r="F57" s="45"/>
      <c r="G57" s="45"/>
      <c r="H57" s="149"/>
      <c r="I57" s="280">
        <f t="shared" si="6"/>
        <v>0</v>
      </c>
      <c r="K57" s="266" t="s">
        <v>129</v>
      </c>
      <c r="L57" s="45"/>
      <c r="M57" s="45"/>
      <c r="N57" s="45"/>
      <c r="O57" s="45"/>
      <c r="P57" s="45"/>
      <c r="Q57" s="45"/>
      <c r="R57" s="149"/>
      <c r="S57" s="280">
        <f t="shared" si="7"/>
        <v>0</v>
      </c>
      <c r="U57" s="270" t="s">
        <v>129</v>
      </c>
      <c r="V57" s="268">
        <f t="shared" si="8"/>
        <v>0</v>
      </c>
    </row>
    <row r="58" spans="1:22" x14ac:dyDescent="0.25">
      <c r="A58" s="269" t="s">
        <v>130</v>
      </c>
      <c r="B58" s="45"/>
      <c r="C58" s="45"/>
      <c r="D58" s="45"/>
      <c r="E58" s="45"/>
      <c r="F58" s="45"/>
      <c r="G58" s="45"/>
      <c r="H58" s="149"/>
      <c r="I58" s="280">
        <f t="shared" si="6"/>
        <v>0</v>
      </c>
      <c r="K58" s="269" t="s">
        <v>130</v>
      </c>
      <c r="L58" s="45"/>
      <c r="M58" s="45"/>
      <c r="N58" s="45"/>
      <c r="O58" s="45"/>
      <c r="P58" s="45"/>
      <c r="Q58" s="45"/>
      <c r="R58" s="149"/>
      <c r="S58" s="280">
        <f t="shared" si="7"/>
        <v>0</v>
      </c>
      <c r="U58" s="281" t="s">
        <v>130</v>
      </c>
      <c r="V58" s="268">
        <f t="shared" si="8"/>
        <v>0</v>
      </c>
    </row>
    <row r="59" spans="1:22" ht="15.75" thickBot="1" x14ac:dyDescent="0.3">
      <c r="A59" s="271" t="s">
        <v>131</v>
      </c>
      <c r="B59" s="45"/>
      <c r="C59" s="47"/>
      <c r="D59" s="47"/>
      <c r="E59" s="47"/>
      <c r="F59" s="47"/>
      <c r="G59" s="47"/>
      <c r="H59" s="150"/>
      <c r="I59" s="282">
        <f t="shared" si="6"/>
        <v>0</v>
      </c>
      <c r="K59" s="271" t="s">
        <v>131</v>
      </c>
      <c r="L59" s="47"/>
      <c r="M59" s="47"/>
      <c r="N59" s="47"/>
      <c r="O59" s="47"/>
      <c r="P59" s="47"/>
      <c r="Q59" s="47"/>
      <c r="R59" s="150"/>
      <c r="S59" s="282">
        <f t="shared" si="7"/>
        <v>0</v>
      </c>
      <c r="U59" s="271" t="s">
        <v>131</v>
      </c>
      <c r="V59" s="273">
        <f t="shared" si="8"/>
        <v>0</v>
      </c>
    </row>
    <row r="60" spans="1:22" ht="16.5" thickTop="1" thickBot="1" x14ac:dyDescent="0.3">
      <c r="A60" s="262" t="s">
        <v>132</v>
      </c>
      <c r="B60" s="275"/>
      <c r="C60" s="275"/>
      <c r="D60" s="275"/>
      <c r="E60" s="275"/>
      <c r="F60" s="275"/>
      <c r="G60" s="275"/>
      <c r="H60" s="276"/>
      <c r="I60" s="283">
        <f>SUM(I48:I59)</f>
        <v>0</v>
      </c>
      <c r="K60" s="262" t="s">
        <v>132</v>
      </c>
      <c r="L60" s="275"/>
      <c r="M60" s="275"/>
      <c r="N60" s="275"/>
      <c r="O60" s="275"/>
      <c r="P60" s="275"/>
      <c r="Q60" s="275"/>
      <c r="R60" s="276"/>
      <c r="S60" s="283">
        <f>SUM(S48:S59)</f>
        <v>0</v>
      </c>
      <c r="U60" s="262" t="s">
        <v>132</v>
      </c>
      <c r="V60" s="52">
        <f>SUM(V48:V59)</f>
        <v>0</v>
      </c>
    </row>
    <row r="61" spans="1:22" ht="16.5" thickTop="1" thickBot="1" x14ac:dyDescent="0.3"/>
    <row r="62" spans="1:22" ht="17.25" thickTop="1" thickBot="1" x14ac:dyDescent="0.3">
      <c r="A62" s="374" t="s">
        <v>263</v>
      </c>
      <c r="B62" s="375"/>
      <c r="C62" s="375"/>
      <c r="D62" s="375"/>
      <c r="E62" s="375"/>
      <c r="F62" s="375"/>
      <c r="G62" s="375"/>
      <c r="H62" s="375"/>
      <c r="I62" s="376"/>
      <c r="K62" s="374" t="s">
        <v>264</v>
      </c>
      <c r="L62" s="375"/>
      <c r="M62" s="375"/>
      <c r="N62" s="375"/>
      <c r="O62" s="375"/>
      <c r="P62" s="375"/>
      <c r="Q62" s="375"/>
      <c r="R62" s="375"/>
      <c r="S62" s="376"/>
    </row>
    <row r="63" spans="1:22" ht="15.75" customHeight="1" thickTop="1" x14ac:dyDescent="0.25">
      <c r="A63" s="345" t="s">
        <v>282</v>
      </c>
      <c r="B63" s="377"/>
      <c r="C63" s="377"/>
      <c r="D63" s="377"/>
      <c r="E63" s="377"/>
      <c r="F63" s="378"/>
      <c r="G63" s="378"/>
      <c r="H63" s="378"/>
      <c r="I63" s="379"/>
      <c r="K63" s="345" t="s">
        <v>283</v>
      </c>
      <c r="L63" s="377"/>
      <c r="M63" s="377"/>
      <c r="N63" s="377"/>
      <c r="O63" s="377"/>
      <c r="P63" s="378"/>
      <c r="Q63" s="378"/>
      <c r="R63" s="378"/>
      <c r="S63" s="379"/>
    </row>
    <row r="64" spans="1:22" x14ac:dyDescent="0.25">
      <c r="A64" s="380"/>
      <c r="B64" s="381"/>
      <c r="C64" s="381"/>
      <c r="D64" s="381"/>
      <c r="E64" s="381"/>
      <c r="F64" s="382"/>
      <c r="G64" s="382"/>
      <c r="H64" s="382"/>
      <c r="I64" s="383"/>
      <c r="K64" s="380"/>
      <c r="L64" s="381"/>
      <c r="M64" s="381"/>
      <c r="N64" s="381"/>
      <c r="O64" s="381"/>
      <c r="P64" s="382"/>
      <c r="Q64" s="382"/>
      <c r="R64" s="382"/>
      <c r="S64" s="383"/>
    </row>
    <row r="65" spans="1:19" x14ac:dyDescent="0.25">
      <c r="A65" s="380"/>
      <c r="B65" s="381"/>
      <c r="C65" s="381"/>
      <c r="D65" s="381"/>
      <c r="E65" s="381"/>
      <c r="F65" s="382"/>
      <c r="G65" s="382"/>
      <c r="H65" s="382"/>
      <c r="I65" s="383"/>
      <c r="K65" s="380"/>
      <c r="L65" s="381"/>
      <c r="M65" s="381"/>
      <c r="N65" s="381"/>
      <c r="O65" s="381"/>
      <c r="P65" s="382"/>
      <c r="Q65" s="382"/>
      <c r="R65" s="382"/>
      <c r="S65" s="383"/>
    </row>
    <row r="66" spans="1:19" x14ac:dyDescent="0.25">
      <c r="A66" s="380"/>
      <c r="B66" s="381"/>
      <c r="C66" s="381"/>
      <c r="D66" s="381"/>
      <c r="E66" s="381"/>
      <c r="F66" s="382"/>
      <c r="G66" s="382"/>
      <c r="H66" s="382"/>
      <c r="I66" s="383"/>
      <c r="K66" s="380"/>
      <c r="L66" s="381"/>
      <c r="M66" s="381"/>
      <c r="N66" s="381"/>
      <c r="O66" s="381"/>
      <c r="P66" s="382"/>
      <c r="Q66" s="382"/>
      <c r="R66" s="382"/>
      <c r="S66" s="383"/>
    </row>
    <row r="67" spans="1:19" ht="15.75" thickBot="1" x14ac:dyDescent="0.3">
      <c r="A67" s="384"/>
      <c r="B67" s="385"/>
      <c r="C67" s="385"/>
      <c r="D67" s="385"/>
      <c r="E67" s="385"/>
      <c r="F67" s="385"/>
      <c r="G67" s="385"/>
      <c r="H67" s="385"/>
      <c r="I67" s="386"/>
      <c r="K67" s="384"/>
      <c r="L67" s="385"/>
      <c r="M67" s="385"/>
      <c r="N67" s="385"/>
      <c r="O67" s="385"/>
      <c r="P67" s="385"/>
      <c r="Q67" s="385"/>
      <c r="R67" s="385"/>
      <c r="S67" s="386"/>
    </row>
    <row r="68" spans="1:19" ht="16.5" thickTop="1" thickBot="1" x14ac:dyDescent="0.3"/>
    <row r="69" spans="1:19" ht="17.25" thickTop="1" thickBot="1" x14ac:dyDescent="0.3">
      <c r="A69" s="374" t="s">
        <v>266</v>
      </c>
      <c r="B69" s="375"/>
      <c r="C69" s="375"/>
      <c r="D69" s="375"/>
      <c r="E69" s="375"/>
      <c r="F69" s="375"/>
      <c r="G69" s="375"/>
      <c r="H69" s="375"/>
      <c r="I69" s="376"/>
    </row>
    <row r="70" spans="1:19" ht="15.75" thickTop="1" x14ac:dyDescent="0.25">
      <c r="A70" s="284"/>
      <c r="B70" s="285" t="s">
        <v>133</v>
      </c>
      <c r="C70" s="285" t="s">
        <v>187</v>
      </c>
      <c r="D70" s="285" t="s">
        <v>188</v>
      </c>
      <c r="E70" s="285" t="s">
        <v>189</v>
      </c>
      <c r="F70" s="285" t="s">
        <v>190</v>
      </c>
      <c r="G70" s="285" t="s">
        <v>191</v>
      </c>
      <c r="H70" s="285" t="s">
        <v>192</v>
      </c>
      <c r="I70" s="286" t="s">
        <v>132</v>
      </c>
    </row>
    <row r="71" spans="1:19" x14ac:dyDescent="0.25">
      <c r="A71" s="287" t="s">
        <v>120</v>
      </c>
      <c r="B71" s="45"/>
      <c r="C71" s="45"/>
      <c r="D71" s="45"/>
      <c r="E71" s="45"/>
      <c r="F71" s="45"/>
      <c r="G71" s="45"/>
      <c r="H71" s="149"/>
      <c r="I71" s="280">
        <f>SUM(B71:H71)</f>
        <v>0</v>
      </c>
    </row>
    <row r="72" spans="1:19" x14ac:dyDescent="0.25">
      <c r="A72" s="287" t="s">
        <v>121</v>
      </c>
      <c r="B72" s="45"/>
      <c r="C72" s="45"/>
      <c r="D72" s="45"/>
      <c r="E72" s="45"/>
      <c r="F72" s="45"/>
      <c r="G72" s="45"/>
      <c r="H72" s="149"/>
      <c r="I72" s="280">
        <f t="shared" ref="I72:I82" si="9">SUM(B72:H72)</f>
        <v>0</v>
      </c>
    </row>
    <row r="73" spans="1:19" x14ac:dyDescent="0.25">
      <c r="A73" s="288" t="s">
        <v>122</v>
      </c>
      <c r="B73" s="45"/>
      <c r="C73" s="45"/>
      <c r="D73" s="45"/>
      <c r="E73" s="45"/>
      <c r="F73" s="45"/>
      <c r="G73" s="45"/>
      <c r="H73" s="149"/>
      <c r="I73" s="280">
        <f t="shared" si="9"/>
        <v>0</v>
      </c>
    </row>
    <row r="74" spans="1:19" x14ac:dyDescent="0.25">
      <c r="A74" s="289" t="s">
        <v>123</v>
      </c>
      <c r="B74" s="45"/>
      <c r="C74" s="45"/>
      <c r="D74" s="45"/>
      <c r="E74" s="45"/>
      <c r="F74" s="45"/>
      <c r="G74" s="45"/>
      <c r="H74" s="149"/>
      <c r="I74" s="280">
        <f t="shared" si="9"/>
        <v>0</v>
      </c>
    </row>
    <row r="75" spans="1:19" x14ac:dyDescent="0.25">
      <c r="A75" s="287" t="s">
        <v>124</v>
      </c>
      <c r="B75" s="45"/>
      <c r="C75" s="45"/>
      <c r="D75" s="45"/>
      <c r="E75" s="45"/>
      <c r="F75" s="45"/>
      <c r="G75" s="45"/>
      <c r="H75" s="149"/>
      <c r="I75" s="280">
        <f t="shared" si="9"/>
        <v>0</v>
      </c>
    </row>
    <row r="76" spans="1:19" x14ac:dyDescent="0.25">
      <c r="A76" s="287" t="s">
        <v>125</v>
      </c>
      <c r="B76" s="45"/>
      <c r="C76" s="45"/>
      <c r="D76" s="45"/>
      <c r="E76" s="45"/>
      <c r="F76" s="45"/>
      <c r="G76" s="45"/>
      <c r="H76" s="149"/>
      <c r="I76" s="280">
        <f t="shared" si="9"/>
        <v>0</v>
      </c>
    </row>
    <row r="77" spans="1:19" x14ac:dyDescent="0.25">
      <c r="A77" s="288" t="s">
        <v>126</v>
      </c>
      <c r="B77" s="45"/>
      <c r="C77" s="45"/>
      <c r="D77" s="45"/>
      <c r="E77" s="45"/>
      <c r="F77" s="45"/>
      <c r="G77" s="45"/>
      <c r="H77" s="149"/>
      <c r="I77" s="280">
        <f t="shared" si="9"/>
        <v>0</v>
      </c>
    </row>
    <row r="78" spans="1:19" x14ac:dyDescent="0.25">
      <c r="A78" s="289" t="s">
        <v>127</v>
      </c>
      <c r="B78" s="45"/>
      <c r="C78" s="45"/>
      <c r="D78" s="45"/>
      <c r="E78" s="45"/>
      <c r="F78" s="45"/>
      <c r="G78" s="45"/>
      <c r="H78" s="149"/>
      <c r="I78" s="280">
        <f t="shared" si="9"/>
        <v>0</v>
      </c>
    </row>
    <row r="79" spans="1:19" x14ac:dyDescent="0.25">
      <c r="A79" s="287" t="s">
        <v>128</v>
      </c>
      <c r="B79" s="45"/>
      <c r="C79" s="45"/>
      <c r="D79" s="45"/>
      <c r="E79" s="45"/>
      <c r="F79" s="45"/>
      <c r="G79" s="45"/>
      <c r="H79" s="149"/>
      <c r="I79" s="280">
        <f t="shared" si="9"/>
        <v>0</v>
      </c>
    </row>
    <row r="80" spans="1:19" x14ac:dyDescent="0.25">
      <c r="A80" s="287" t="s">
        <v>129</v>
      </c>
      <c r="B80" s="45"/>
      <c r="C80" s="45"/>
      <c r="D80" s="45"/>
      <c r="E80" s="45"/>
      <c r="F80" s="45"/>
      <c r="G80" s="45"/>
      <c r="H80" s="149"/>
      <c r="I80" s="280">
        <f t="shared" si="9"/>
        <v>0</v>
      </c>
    </row>
    <row r="81" spans="1:9" x14ac:dyDescent="0.25">
      <c r="A81" s="288" t="s">
        <v>130</v>
      </c>
      <c r="B81" s="45"/>
      <c r="C81" s="45"/>
      <c r="D81" s="45"/>
      <c r="E81" s="45"/>
      <c r="F81" s="45"/>
      <c r="G81" s="45"/>
      <c r="H81" s="149"/>
      <c r="I81" s="280">
        <f t="shared" si="9"/>
        <v>0</v>
      </c>
    </row>
    <row r="82" spans="1:9" ht="15.75" thickBot="1" x14ac:dyDescent="0.3">
      <c r="A82" s="290" t="s">
        <v>131</v>
      </c>
      <c r="B82" s="47"/>
      <c r="C82" s="47"/>
      <c r="D82" s="47"/>
      <c r="E82" s="47"/>
      <c r="F82" s="47"/>
      <c r="G82" s="47"/>
      <c r="H82" s="150"/>
      <c r="I82" s="282">
        <f t="shared" si="9"/>
        <v>0</v>
      </c>
    </row>
    <row r="83" spans="1:9" ht="16.5" thickTop="1" thickBot="1" x14ac:dyDescent="0.3">
      <c r="A83" s="291" t="s">
        <v>132</v>
      </c>
      <c r="B83" s="275"/>
      <c r="C83" s="275"/>
      <c r="D83" s="275"/>
      <c r="E83" s="275"/>
      <c r="F83" s="275"/>
      <c r="G83" s="275"/>
      <c r="H83" s="276"/>
      <c r="I83" s="283">
        <f>SUM(I71:I82)</f>
        <v>0</v>
      </c>
    </row>
    <row r="84" spans="1:9" ht="16.5" thickTop="1" thickBot="1" x14ac:dyDescent="0.3"/>
    <row r="85" spans="1:9" ht="17.25" thickTop="1" thickBot="1" x14ac:dyDescent="0.3">
      <c r="A85" s="374" t="s">
        <v>267</v>
      </c>
      <c r="B85" s="375"/>
      <c r="C85" s="375"/>
      <c r="D85" s="375"/>
      <c r="E85" s="375"/>
      <c r="F85" s="375"/>
      <c r="G85" s="375"/>
      <c r="H85" s="375"/>
      <c r="I85" s="376"/>
    </row>
    <row r="86" spans="1:9" ht="15.75" thickTop="1" x14ac:dyDescent="0.25">
      <c r="A86" s="345" t="s">
        <v>311</v>
      </c>
      <c r="B86" s="377"/>
      <c r="C86" s="377"/>
      <c r="D86" s="377"/>
      <c r="E86" s="377"/>
      <c r="F86" s="378"/>
      <c r="G86" s="378"/>
      <c r="H86" s="378"/>
      <c r="I86" s="379"/>
    </row>
    <row r="87" spans="1:9" x14ac:dyDescent="0.25">
      <c r="A87" s="380"/>
      <c r="B87" s="381"/>
      <c r="C87" s="381"/>
      <c r="D87" s="381"/>
      <c r="E87" s="381"/>
      <c r="F87" s="382"/>
      <c r="G87" s="382"/>
      <c r="H87" s="382"/>
      <c r="I87" s="383"/>
    </row>
    <row r="88" spans="1:9" x14ac:dyDescent="0.25">
      <c r="A88" s="380"/>
      <c r="B88" s="381"/>
      <c r="C88" s="381"/>
      <c r="D88" s="381"/>
      <c r="E88" s="381"/>
      <c r="F88" s="382"/>
      <c r="G88" s="382"/>
      <c r="H88" s="382"/>
      <c r="I88" s="383"/>
    </row>
    <row r="89" spans="1:9" x14ac:dyDescent="0.25">
      <c r="A89" s="380"/>
      <c r="B89" s="381"/>
      <c r="C89" s="381"/>
      <c r="D89" s="381"/>
      <c r="E89" s="381"/>
      <c r="F89" s="382"/>
      <c r="G89" s="382"/>
      <c r="H89" s="382"/>
      <c r="I89" s="383"/>
    </row>
    <row r="90" spans="1:9" ht="15.75" thickBot="1" x14ac:dyDescent="0.3">
      <c r="A90" s="384"/>
      <c r="B90" s="385"/>
      <c r="C90" s="385"/>
      <c r="D90" s="385"/>
      <c r="E90" s="385"/>
      <c r="F90" s="385"/>
      <c r="G90" s="385"/>
      <c r="H90" s="385"/>
      <c r="I90" s="386"/>
    </row>
    <row r="91" spans="1:9" ht="15.75" thickTop="1" x14ac:dyDescent="0.25"/>
  </sheetData>
  <sheetProtection algorithmName="SHA-512" hashValue="JlHouSM93qgSaEvSwl0dBVsEecqvili4ksrXpSlhnFxiF2UN/AK5lzhJ9Bf6piYRwxDB0quNgigsTqa8Tkeq5g==" saltValue="etwV8XpfrQLTDMK9PAOaIQ==" spinCount="100000" sheet="1" objects="1" scenarios="1"/>
  <mergeCells count="27">
    <mergeCell ref="A69:I69"/>
    <mergeCell ref="A85:I85"/>
    <mergeCell ref="A86:I90"/>
    <mergeCell ref="U46:V46"/>
    <mergeCell ref="U47:V47"/>
    <mergeCell ref="A62:I62"/>
    <mergeCell ref="K62:S62"/>
    <mergeCell ref="A63:I67"/>
    <mergeCell ref="K63:S67"/>
    <mergeCell ref="A39:I39"/>
    <mergeCell ref="K39:S39"/>
    <mergeCell ref="A40:I44"/>
    <mergeCell ref="K40:S44"/>
    <mergeCell ref="A46:I46"/>
    <mergeCell ref="K46:S46"/>
    <mergeCell ref="U24:V24"/>
    <mergeCell ref="A1:I1"/>
    <mergeCell ref="K1:S1"/>
    <mergeCell ref="U1:V1"/>
    <mergeCell ref="U2:V2"/>
    <mergeCell ref="A17:I17"/>
    <mergeCell ref="K17:S17"/>
    <mergeCell ref="A18:I21"/>
    <mergeCell ref="K18:S21"/>
    <mergeCell ref="A23:I23"/>
    <mergeCell ref="K23:S23"/>
    <mergeCell ref="U23:V23"/>
  </mergeCells>
  <pageMargins left="0.7" right="0.7" top="0.75" bottom="0.75" header="0.3" footer="0.3"/>
  <pageSetup paperSize="9" scale="61" orientation="landscape"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1:O46"/>
  <sheetViews>
    <sheetView topLeftCell="A9" zoomScaleNormal="100" workbookViewId="0">
      <selection activeCell="B23" sqref="B23:O43"/>
    </sheetView>
  </sheetViews>
  <sheetFormatPr defaultColWidth="9.140625" defaultRowHeight="12.75" x14ac:dyDescent="0.2"/>
  <cols>
    <col min="1" max="1" width="32.140625" style="1" customWidth="1"/>
    <col min="2" max="15" width="13.7109375" style="1" customWidth="1"/>
    <col min="16" max="16384" width="9.140625" style="1"/>
  </cols>
  <sheetData>
    <row r="1" spans="1:15" ht="57" customHeight="1" x14ac:dyDescent="0.25">
      <c r="A1" s="5" t="s">
        <v>31</v>
      </c>
      <c r="B1" s="6" t="s">
        <v>4</v>
      </c>
      <c r="C1" s="6" t="s">
        <v>32</v>
      </c>
      <c r="D1" s="7" t="s">
        <v>33</v>
      </c>
      <c r="E1" s="7" t="s">
        <v>34</v>
      </c>
      <c r="F1" s="8" t="s">
        <v>35</v>
      </c>
      <c r="G1" s="8" t="s">
        <v>36</v>
      </c>
      <c r="H1" s="6" t="s">
        <v>37</v>
      </c>
      <c r="I1" s="7" t="s">
        <v>38</v>
      </c>
      <c r="J1" s="6" t="s">
        <v>39</v>
      </c>
      <c r="K1" s="6" t="s">
        <v>40</v>
      </c>
      <c r="L1" s="6" t="s">
        <v>41</v>
      </c>
      <c r="M1" s="9" t="s">
        <v>42</v>
      </c>
      <c r="N1" s="9" t="s">
        <v>43</v>
      </c>
      <c r="O1" s="9" t="s">
        <v>44</v>
      </c>
    </row>
    <row r="2" spans="1:15" ht="14.25" x14ac:dyDescent="0.2">
      <c r="A2" s="10" t="s">
        <v>9</v>
      </c>
      <c r="B2" s="11">
        <v>1</v>
      </c>
      <c r="C2" s="11">
        <v>1</v>
      </c>
      <c r="D2" s="11">
        <v>1</v>
      </c>
      <c r="E2" s="11">
        <v>1</v>
      </c>
      <c r="F2" s="11">
        <v>1</v>
      </c>
      <c r="G2" s="11">
        <v>1</v>
      </c>
      <c r="H2" s="11">
        <v>1</v>
      </c>
      <c r="I2" s="11">
        <v>1</v>
      </c>
      <c r="J2" s="11">
        <v>1</v>
      </c>
      <c r="K2" s="11">
        <v>1</v>
      </c>
      <c r="L2" s="11">
        <v>1</v>
      </c>
      <c r="M2" s="11">
        <v>1</v>
      </c>
      <c r="N2" s="12">
        <v>1</v>
      </c>
      <c r="O2" s="12">
        <v>1</v>
      </c>
    </row>
    <row r="3" spans="1:15" x14ac:dyDescent="0.2">
      <c r="A3" s="10" t="s">
        <v>10</v>
      </c>
      <c r="B3" s="11" t="s">
        <v>45</v>
      </c>
      <c r="C3" s="11" t="s">
        <v>45</v>
      </c>
      <c r="D3" s="11" t="s">
        <v>46</v>
      </c>
      <c r="E3" s="11" t="s">
        <v>47</v>
      </c>
      <c r="F3" s="11" t="s">
        <v>48</v>
      </c>
      <c r="G3" s="11" t="s">
        <v>49</v>
      </c>
      <c r="H3" s="11" t="s">
        <v>50</v>
      </c>
      <c r="I3" s="11" t="s">
        <v>51</v>
      </c>
      <c r="J3" s="11" t="s">
        <v>52</v>
      </c>
      <c r="K3" s="11" t="s">
        <v>46</v>
      </c>
      <c r="L3" s="11" t="s">
        <v>53</v>
      </c>
      <c r="M3" s="11" t="s">
        <v>50</v>
      </c>
      <c r="N3" s="11" t="s">
        <v>50</v>
      </c>
      <c r="O3" s="13" t="s">
        <v>54</v>
      </c>
    </row>
    <row r="4" spans="1:15" x14ac:dyDescent="0.2">
      <c r="A4" s="14" t="s">
        <v>11</v>
      </c>
      <c r="B4" s="15" t="s">
        <v>55</v>
      </c>
      <c r="C4" s="15" t="s">
        <v>55</v>
      </c>
      <c r="D4" s="15" t="s">
        <v>56</v>
      </c>
      <c r="E4" s="15" t="s">
        <v>57</v>
      </c>
      <c r="F4" s="15" t="s">
        <v>58</v>
      </c>
      <c r="G4" s="15" t="s">
        <v>59</v>
      </c>
      <c r="H4" s="15" t="s">
        <v>60</v>
      </c>
      <c r="I4" s="15" t="s">
        <v>61</v>
      </c>
      <c r="J4" s="15" t="s">
        <v>62</v>
      </c>
      <c r="K4" s="15" t="s">
        <v>56</v>
      </c>
      <c r="L4" s="15" t="s">
        <v>63</v>
      </c>
      <c r="M4" s="15" t="s">
        <v>60</v>
      </c>
      <c r="N4" s="15" t="s">
        <v>60</v>
      </c>
      <c r="O4" s="16" t="s">
        <v>64</v>
      </c>
    </row>
    <row r="5" spans="1:15" ht="14.25" x14ac:dyDescent="0.2">
      <c r="A5" s="17"/>
      <c r="B5" s="18"/>
      <c r="C5" s="18"/>
      <c r="D5" s="18"/>
      <c r="E5" s="18"/>
      <c r="F5" s="18"/>
      <c r="G5" s="18"/>
      <c r="H5" s="18"/>
      <c r="I5" s="18"/>
      <c r="J5" s="18"/>
      <c r="K5" s="18"/>
      <c r="L5" s="18"/>
      <c r="M5" s="18"/>
      <c r="N5" s="18"/>
      <c r="O5" s="19"/>
    </row>
    <row r="6" spans="1:15" x14ac:dyDescent="0.2">
      <c r="A6" s="20" t="s">
        <v>65</v>
      </c>
      <c r="B6" s="11" t="s">
        <v>66</v>
      </c>
      <c r="C6" s="11" t="s">
        <v>66</v>
      </c>
      <c r="D6" s="11" t="s">
        <v>66</v>
      </c>
      <c r="E6" s="11" t="s">
        <v>66</v>
      </c>
      <c r="F6" s="11" t="s">
        <v>66</v>
      </c>
      <c r="G6" s="11" t="s">
        <v>66</v>
      </c>
      <c r="H6" s="11" t="s">
        <v>66</v>
      </c>
      <c r="I6" s="21" t="s">
        <v>67</v>
      </c>
      <c r="J6" s="21" t="s">
        <v>68</v>
      </c>
      <c r="K6" s="21" t="s">
        <v>69</v>
      </c>
      <c r="L6" s="21" t="s">
        <v>70</v>
      </c>
      <c r="M6" s="21" t="s">
        <v>67</v>
      </c>
      <c r="N6" s="21" t="s">
        <v>70</v>
      </c>
      <c r="O6" s="13" t="s">
        <v>71</v>
      </c>
    </row>
    <row r="7" spans="1:15" x14ac:dyDescent="0.2">
      <c r="A7" s="20" t="s">
        <v>72</v>
      </c>
      <c r="B7" s="11">
        <v>0</v>
      </c>
      <c r="C7" s="11">
        <v>0</v>
      </c>
      <c r="D7" s="11">
        <v>0</v>
      </c>
      <c r="E7" s="11">
        <v>0</v>
      </c>
      <c r="F7" s="11">
        <v>0</v>
      </c>
      <c r="G7" s="11">
        <v>0</v>
      </c>
      <c r="H7" s="11">
        <v>0</v>
      </c>
      <c r="I7" s="21" t="s">
        <v>73</v>
      </c>
      <c r="J7" s="21" t="s">
        <v>73</v>
      </c>
      <c r="K7" s="21" t="s">
        <v>73</v>
      </c>
      <c r="L7" s="11">
        <v>0</v>
      </c>
      <c r="M7" s="21" t="s">
        <v>73</v>
      </c>
      <c r="N7" s="21" t="s">
        <v>73</v>
      </c>
      <c r="O7" s="13"/>
    </row>
    <row r="8" spans="1:15" ht="14.25" x14ac:dyDescent="0.2">
      <c r="A8" s="20" t="s">
        <v>74</v>
      </c>
      <c r="B8" s="11"/>
      <c r="C8" s="11"/>
      <c r="D8" s="11"/>
      <c r="E8" s="11"/>
      <c r="F8" s="11"/>
      <c r="G8" s="11"/>
      <c r="H8" s="11"/>
      <c r="I8" s="11"/>
      <c r="J8" s="11"/>
      <c r="K8" s="11"/>
      <c r="L8" s="11"/>
      <c r="M8" s="11"/>
      <c r="N8" s="11"/>
      <c r="O8" s="12"/>
    </row>
    <row r="9" spans="1:15" x14ac:dyDescent="0.2">
      <c r="A9" s="20" t="s">
        <v>14</v>
      </c>
      <c r="B9" s="11" t="s">
        <v>75</v>
      </c>
      <c r="C9" s="11" t="s">
        <v>75</v>
      </c>
      <c r="D9" s="11" t="s">
        <v>75</v>
      </c>
      <c r="E9" s="11" t="s">
        <v>75</v>
      </c>
      <c r="F9" s="11" t="s">
        <v>75</v>
      </c>
      <c r="G9" s="11" t="s">
        <v>76</v>
      </c>
      <c r="H9" s="11" t="s">
        <v>76</v>
      </c>
      <c r="I9" s="11" t="s">
        <v>76</v>
      </c>
      <c r="J9" s="11" t="s">
        <v>77</v>
      </c>
      <c r="K9" s="11" t="s">
        <v>78</v>
      </c>
      <c r="L9" s="11" t="s">
        <v>76</v>
      </c>
      <c r="M9" s="11" t="s">
        <v>79</v>
      </c>
      <c r="N9" s="11" t="s">
        <v>79</v>
      </c>
      <c r="O9" s="13" t="s">
        <v>80</v>
      </c>
    </row>
    <row r="10" spans="1:15" ht="12.75" customHeight="1" x14ac:dyDescent="0.2">
      <c r="A10" s="20" t="s">
        <v>15</v>
      </c>
      <c r="B10" s="22" t="s">
        <v>81</v>
      </c>
      <c r="C10" s="22" t="s">
        <v>81</v>
      </c>
      <c r="D10" s="22" t="s">
        <v>81</v>
      </c>
      <c r="E10" s="22" t="s">
        <v>81</v>
      </c>
      <c r="F10" s="22" t="s">
        <v>81</v>
      </c>
      <c r="G10" s="22" t="s">
        <v>81</v>
      </c>
      <c r="H10" s="22" t="s">
        <v>81</v>
      </c>
      <c r="I10" s="22" t="s">
        <v>81</v>
      </c>
      <c r="J10" s="22" t="s">
        <v>81</v>
      </c>
      <c r="K10" s="22" t="s">
        <v>81</v>
      </c>
      <c r="L10" s="22" t="s">
        <v>81</v>
      </c>
      <c r="M10" s="22" t="s">
        <v>81</v>
      </c>
      <c r="N10" s="22" t="s">
        <v>81</v>
      </c>
      <c r="O10" s="22" t="s">
        <v>79</v>
      </c>
    </row>
    <row r="11" spans="1:15" ht="12.75" customHeight="1" x14ac:dyDescent="0.2">
      <c r="A11" s="20" t="s">
        <v>82</v>
      </c>
      <c r="B11" s="22" t="s">
        <v>83</v>
      </c>
      <c r="C11" s="22" t="s">
        <v>83</v>
      </c>
      <c r="D11" s="22" t="s">
        <v>83</v>
      </c>
      <c r="E11" s="22" t="s">
        <v>83</v>
      </c>
      <c r="F11" s="22" t="s">
        <v>83</v>
      </c>
      <c r="G11" s="22" t="s">
        <v>83</v>
      </c>
      <c r="H11" s="22" t="s">
        <v>83</v>
      </c>
      <c r="I11" s="22" t="s">
        <v>83</v>
      </c>
      <c r="J11" s="22" t="s">
        <v>83</v>
      </c>
      <c r="K11" s="22" t="s">
        <v>83</v>
      </c>
      <c r="L11" s="22" t="s">
        <v>83</v>
      </c>
      <c r="M11" s="22" t="s">
        <v>83</v>
      </c>
      <c r="N11" s="22" t="s">
        <v>83</v>
      </c>
      <c r="O11" s="22" t="s">
        <v>83</v>
      </c>
    </row>
    <row r="12" spans="1:15" ht="12.75" customHeight="1" x14ac:dyDescent="0.2">
      <c r="A12" s="20" t="s">
        <v>17</v>
      </c>
      <c r="B12" s="22" t="s">
        <v>84</v>
      </c>
      <c r="C12" s="22" t="s">
        <v>84</v>
      </c>
      <c r="D12" s="22" t="s">
        <v>84</v>
      </c>
      <c r="E12" s="22" t="s">
        <v>84</v>
      </c>
      <c r="F12" s="22" t="s">
        <v>84</v>
      </c>
      <c r="G12" s="22" t="s">
        <v>84</v>
      </c>
      <c r="H12" s="22" t="s">
        <v>84</v>
      </c>
      <c r="I12" s="22" t="s">
        <v>85</v>
      </c>
      <c r="J12" s="22" t="s">
        <v>85</v>
      </c>
      <c r="K12" s="22" t="s">
        <v>85</v>
      </c>
      <c r="L12" s="22" t="s">
        <v>85</v>
      </c>
      <c r="M12" s="22" t="s">
        <v>85</v>
      </c>
      <c r="N12" s="22" t="s">
        <v>85</v>
      </c>
      <c r="O12" s="22" t="s">
        <v>85</v>
      </c>
    </row>
    <row r="13" spans="1:15" x14ac:dyDescent="0.2">
      <c r="A13" s="20" t="s">
        <v>18</v>
      </c>
      <c r="B13" s="11" t="s">
        <v>86</v>
      </c>
      <c r="C13" s="11" t="s">
        <v>86</v>
      </c>
      <c r="D13" s="11" t="s">
        <v>86</v>
      </c>
      <c r="E13" s="11" t="s">
        <v>86</v>
      </c>
      <c r="F13" s="11" t="s">
        <v>86</v>
      </c>
      <c r="G13" s="11" t="s">
        <v>86</v>
      </c>
      <c r="H13" s="11" t="s">
        <v>86</v>
      </c>
      <c r="I13" s="11" t="s">
        <v>86</v>
      </c>
      <c r="J13" s="11" t="s">
        <v>86</v>
      </c>
      <c r="K13" s="11" t="s">
        <v>86</v>
      </c>
      <c r="L13" s="11" t="s">
        <v>86</v>
      </c>
      <c r="M13" s="11" t="s">
        <v>86</v>
      </c>
      <c r="N13" s="11" t="s">
        <v>86</v>
      </c>
      <c r="O13" s="11" t="s">
        <v>86</v>
      </c>
    </row>
    <row r="14" spans="1:15" x14ac:dyDescent="0.2">
      <c r="A14" s="20"/>
      <c r="B14" s="11"/>
      <c r="C14" s="11"/>
      <c r="D14" s="11"/>
      <c r="E14" s="11"/>
      <c r="F14" s="11"/>
      <c r="G14" s="11"/>
      <c r="H14" s="11"/>
      <c r="I14" s="11"/>
      <c r="J14" s="11"/>
      <c r="K14" s="11"/>
      <c r="L14" s="11"/>
      <c r="M14" s="11"/>
      <c r="N14" s="11"/>
      <c r="O14" s="11"/>
    </row>
    <row r="15" spans="1:15" x14ac:dyDescent="0.2">
      <c r="A15" s="23" t="s">
        <v>19</v>
      </c>
      <c r="B15" s="15" t="s">
        <v>87</v>
      </c>
      <c r="C15" s="15" t="s">
        <v>87</v>
      </c>
      <c r="D15" s="15" t="s">
        <v>87</v>
      </c>
      <c r="E15" s="15" t="s">
        <v>87</v>
      </c>
      <c r="F15" s="15" t="s">
        <v>87</v>
      </c>
      <c r="G15" s="15" t="s">
        <v>88</v>
      </c>
      <c r="H15" s="15" t="s">
        <v>88</v>
      </c>
      <c r="I15" s="15" t="s">
        <v>89</v>
      </c>
      <c r="J15" s="15" t="s">
        <v>90</v>
      </c>
      <c r="K15" s="15" t="s">
        <v>89</v>
      </c>
      <c r="L15" s="15" t="s">
        <v>91</v>
      </c>
      <c r="M15" s="15" t="s">
        <v>92</v>
      </c>
      <c r="N15" s="15" t="s">
        <v>93</v>
      </c>
      <c r="O15" s="15" t="s">
        <v>94</v>
      </c>
    </row>
    <row r="16" spans="1:15" x14ac:dyDescent="0.2">
      <c r="A16" s="24"/>
      <c r="B16" s="11"/>
      <c r="C16" s="11"/>
      <c r="D16" s="11"/>
      <c r="E16" s="11"/>
      <c r="F16" s="11"/>
      <c r="G16" s="11"/>
      <c r="H16" s="11"/>
      <c r="I16" s="11"/>
      <c r="J16" s="11"/>
      <c r="K16" s="11"/>
      <c r="L16" s="11"/>
      <c r="M16" s="11"/>
      <c r="N16" s="11"/>
      <c r="O16" s="11"/>
    </row>
    <row r="17" spans="1:15" x14ac:dyDescent="0.2">
      <c r="A17" s="23" t="s">
        <v>20</v>
      </c>
      <c r="B17" s="15" t="s">
        <v>95</v>
      </c>
      <c r="C17" s="15" t="s">
        <v>95</v>
      </c>
      <c r="D17" s="15" t="s">
        <v>96</v>
      </c>
      <c r="E17" s="15" t="s">
        <v>97</v>
      </c>
      <c r="F17" s="15" t="s">
        <v>98</v>
      </c>
      <c r="G17" s="15" t="s">
        <v>99</v>
      </c>
      <c r="H17" s="15" t="s">
        <v>100</v>
      </c>
      <c r="I17" s="15" t="s">
        <v>101</v>
      </c>
      <c r="J17" s="15" t="s">
        <v>102</v>
      </c>
      <c r="K17" s="15" t="s">
        <v>103</v>
      </c>
      <c r="L17" s="15" t="s">
        <v>104</v>
      </c>
      <c r="M17" s="15" t="s">
        <v>105</v>
      </c>
      <c r="N17" s="15" t="s">
        <v>104</v>
      </c>
      <c r="O17" s="15" t="s">
        <v>101</v>
      </c>
    </row>
    <row r="18" spans="1:15" x14ac:dyDescent="0.2">
      <c r="A18" s="24"/>
      <c r="B18" s="11"/>
      <c r="C18" s="11"/>
      <c r="D18" s="11"/>
      <c r="E18" s="11"/>
      <c r="F18" s="11"/>
      <c r="G18" s="11"/>
      <c r="H18" s="11"/>
      <c r="I18" s="11"/>
      <c r="J18" s="11"/>
      <c r="K18" s="11"/>
      <c r="L18" s="11"/>
      <c r="M18" s="11"/>
      <c r="N18" s="11"/>
      <c r="O18" s="11"/>
    </row>
    <row r="19" spans="1:15" x14ac:dyDescent="0.2">
      <c r="A19" s="20" t="s">
        <v>21</v>
      </c>
      <c r="B19" s="11" t="s">
        <v>106</v>
      </c>
      <c r="C19" s="11" t="s">
        <v>106</v>
      </c>
      <c r="D19" s="11" t="s">
        <v>106</v>
      </c>
      <c r="E19" s="11" t="s">
        <v>106</v>
      </c>
      <c r="F19" s="11" t="s">
        <v>106</v>
      </c>
      <c r="G19" s="11" t="s">
        <v>106</v>
      </c>
      <c r="H19" s="11" t="s">
        <v>106</v>
      </c>
      <c r="I19" s="11" t="s">
        <v>106</v>
      </c>
      <c r="J19" s="11" t="s">
        <v>106</v>
      </c>
      <c r="K19" s="11" t="s">
        <v>106</v>
      </c>
      <c r="L19" s="11" t="s">
        <v>106</v>
      </c>
      <c r="M19" s="11" t="s">
        <v>106</v>
      </c>
      <c r="N19" s="11" t="s">
        <v>106</v>
      </c>
      <c r="O19" s="11" t="s">
        <v>106</v>
      </c>
    </row>
    <row r="20" spans="1:15" x14ac:dyDescent="0.2">
      <c r="A20" s="24"/>
      <c r="B20" s="11"/>
      <c r="C20" s="11"/>
      <c r="D20" s="11"/>
      <c r="E20" s="11"/>
      <c r="F20" s="11"/>
      <c r="G20" s="11"/>
      <c r="H20" s="11"/>
      <c r="I20" s="11"/>
      <c r="J20" s="11"/>
      <c r="K20" s="11"/>
      <c r="L20" s="11"/>
      <c r="M20" s="11"/>
      <c r="N20" s="11"/>
      <c r="O20" s="11"/>
    </row>
    <row r="21" spans="1:15" x14ac:dyDescent="0.2">
      <c r="A21" s="23" t="s">
        <v>107</v>
      </c>
      <c r="B21" s="15" t="s">
        <v>108</v>
      </c>
      <c r="C21" s="15" t="s">
        <v>108</v>
      </c>
      <c r="D21" s="15" t="s">
        <v>109</v>
      </c>
      <c r="E21" s="15" t="s">
        <v>110</v>
      </c>
      <c r="F21" s="15" t="s">
        <v>111</v>
      </c>
      <c r="G21" s="15" t="s">
        <v>112</v>
      </c>
      <c r="H21" s="15" t="s">
        <v>113</v>
      </c>
      <c r="I21" s="15" t="s">
        <v>111</v>
      </c>
      <c r="J21" s="15" t="s">
        <v>114</v>
      </c>
      <c r="K21" s="15" t="s">
        <v>115</v>
      </c>
      <c r="L21" s="15" t="s">
        <v>116</v>
      </c>
      <c r="M21" s="15" t="s">
        <v>117</v>
      </c>
      <c r="N21" s="15" t="s">
        <v>116</v>
      </c>
      <c r="O21" s="15" t="s">
        <v>118</v>
      </c>
    </row>
    <row r="22" spans="1:15" ht="13.5" thickBot="1" x14ac:dyDescent="0.25"/>
    <row r="23" spans="1:15" ht="30" x14ac:dyDescent="0.25">
      <c r="A23" s="5" t="s">
        <v>31</v>
      </c>
      <c r="B23" s="6" t="s">
        <v>4</v>
      </c>
      <c r="C23" s="6" t="s">
        <v>32</v>
      </c>
      <c r="D23" s="7" t="s">
        <v>33</v>
      </c>
      <c r="E23" s="7" t="s">
        <v>34</v>
      </c>
      <c r="F23" s="8" t="s">
        <v>35</v>
      </c>
      <c r="G23" s="8" t="s">
        <v>36</v>
      </c>
      <c r="H23" s="6" t="s">
        <v>37</v>
      </c>
      <c r="I23" s="7" t="s">
        <v>38</v>
      </c>
      <c r="J23" s="6" t="s">
        <v>39</v>
      </c>
      <c r="K23" s="6" t="s">
        <v>40</v>
      </c>
      <c r="L23" s="6" t="s">
        <v>41</v>
      </c>
      <c r="M23" s="9" t="s">
        <v>42</v>
      </c>
      <c r="N23" s="9" t="s">
        <v>43</v>
      </c>
      <c r="O23" s="9" t="s">
        <v>44</v>
      </c>
    </row>
    <row r="24" spans="1:15" ht="14.25" x14ac:dyDescent="0.2">
      <c r="A24" s="10" t="s">
        <v>9</v>
      </c>
      <c r="B24" s="11">
        <v>1</v>
      </c>
      <c r="C24" s="11">
        <v>1</v>
      </c>
      <c r="D24" s="11">
        <v>1</v>
      </c>
      <c r="E24" s="11">
        <v>1</v>
      </c>
      <c r="F24" s="11">
        <v>1</v>
      </c>
      <c r="G24" s="11">
        <v>1</v>
      </c>
      <c r="H24" s="11">
        <v>1</v>
      </c>
      <c r="I24" s="11">
        <v>1</v>
      </c>
      <c r="J24" s="11">
        <v>1</v>
      </c>
      <c r="K24" s="11">
        <v>1</v>
      </c>
      <c r="L24" s="11">
        <v>1</v>
      </c>
      <c r="M24" s="11">
        <v>1</v>
      </c>
      <c r="N24" s="31">
        <v>1</v>
      </c>
      <c r="O24" s="31">
        <v>1</v>
      </c>
    </row>
    <row r="25" spans="1:15" x14ac:dyDescent="0.2">
      <c r="A25" s="10" t="s">
        <v>10</v>
      </c>
      <c r="B25" s="28">
        <v>0.57999999999999996</v>
      </c>
      <c r="C25" s="28">
        <v>0.57999999999999996</v>
      </c>
      <c r="D25" s="28">
        <v>0.6</v>
      </c>
      <c r="E25" s="28">
        <v>0.56999999999999995</v>
      </c>
      <c r="F25" s="28">
        <v>0.57999999999999996</v>
      </c>
      <c r="G25" s="28">
        <v>0.62</v>
      </c>
      <c r="H25" s="28">
        <v>0.64</v>
      </c>
      <c r="I25" s="28">
        <v>0.61</v>
      </c>
      <c r="J25" s="28">
        <v>0.54</v>
      </c>
      <c r="K25" s="28">
        <v>0.6</v>
      </c>
      <c r="L25" s="28">
        <v>0.61</v>
      </c>
      <c r="M25" s="28">
        <v>0.64</v>
      </c>
      <c r="N25" s="28">
        <v>0.64</v>
      </c>
      <c r="O25" s="30">
        <v>0.59</v>
      </c>
    </row>
    <row r="26" spans="1:15" x14ac:dyDescent="0.2">
      <c r="A26" s="14" t="s">
        <v>11</v>
      </c>
      <c r="B26" s="27">
        <v>0.42</v>
      </c>
      <c r="C26" s="27">
        <v>0.42</v>
      </c>
      <c r="D26" s="27">
        <v>0.4</v>
      </c>
      <c r="E26" s="27">
        <v>0.43</v>
      </c>
      <c r="F26" s="27">
        <v>0.42</v>
      </c>
      <c r="G26" s="27">
        <v>0.38</v>
      </c>
      <c r="H26" s="27">
        <v>0.36</v>
      </c>
      <c r="I26" s="27">
        <v>0.39</v>
      </c>
      <c r="J26" s="27">
        <v>0.46</v>
      </c>
      <c r="K26" s="27">
        <v>0.4</v>
      </c>
      <c r="L26" s="27">
        <v>0.39</v>
      </c>
      <c r="M26" s="27">
        <v>0.36</v>
      </c>
      <c r="N26" s="27">
        <v>0.36</v>
      </c>
      <c r="O26" s="35">
        <v>0.41</v>
      </c>
    </row>
    <row r="27" spans="1:15" ht="14.25" x14ac:dyDescent="0.2">
      <c r="A27" s="17"/>
      <c r="B27" s="34"/>
      <c r="C27" s="34"/>
      <c r="D27" s="34" t="s">
        <v>119</v>
      </c>
      <c r="E27" s="34"/>
      <c r="F27" s="34"/>
      <c r="G27" s="34"/>
      <c r="H27" s="34"/>
      <c r="I27" s="34"/>
      <c r="J27" s="34"/>
      <c r="K27" s="34"/>
      <c r="L27" s="34"/>
      <c r="M27" s="34"/>
      <c r="N27" s="34"/>
      <c r="O27" s="33"/>
    </row>
    <row r="28" spans="1:15" x14ac:dyDescent="0.2">
      <c r="A28" s="20" t="s">
        <v>65</v>
      </c>
      <c r="B28" s="11">
        <v>0.14000000000000001</v>
      </c>
      <c r="C28" s="11">
        <v>0.14000000000000001</v>
      </c>
      <c r="D28" s="11">
        <v>0.14000000000000001</v>
      </c>
      <c r="E28" s="11">
        <v>0.14000000000000001</v>
      </c>
      <c r="F28" s="11">
        <v>0.14000000000000001</v>
      </c>
      <c r="G28" s="11">
        <v>0.14000000000000001</v>
      </c>
      <c r="H28" s="11">
        <v>0.14000000000000001</v>
      </c>
      <c r="I28" s="32">
        <v>0.15</v>
      </c>
      <c r="J28" s="32">
        <v>0.19</v>
      </c>
      <c r="K28" s="32">
        <v>0.16</v>
      </c>
      <c r="L28" s="32">
        <v>0.13</v>
      </c>
      <c r="M28" s="32">
        <v>0.15</v>
      </c>
      <c r="N28" s="32">
        <v>0.13</v>
      </c>
      <c r="O28" s="30">
        <v>0.18</v>
      </c>
    </row>
    <row r="29" spans="1:15" x14ac:dyDescent="0.2">
      <c r="A29" s="20" t="s">
        <v>72</v>
      </c>
      <c r="B29" s="11">
        <v>0</v>
      </c>
      <c r="C29" s="11">
        <v>0</v>
      </c>
      <c r="D29" s="11">
        <v>0</v>
      </c>
      <c r="E29" s="11">
        <v>0</v>
      </c>
      <c r="F29" s="11">
        <v>0</v>
      </c>
      <c r="G29" s="11">
        <v>0</v>
      </c>
      <c r="H29" s="11">
        <v>0</v>
      </c>
      <c r="I29" s="32">
        <v>0.01</v>
      </c>
      <c r="J29" s="32">
        <v>0.01</v>
      </c>
      <c r="K29" s="32">
        <v>0.01</v>
      </c>
      <c r="L29" s="11">
        <v>0</v>
      </c>
      <c r="M29" s="32">
        <v>0.01</v>
      </c>
      <c r="N29" s="32">
        <v>0.01</v>
      </c>
      <c r="O29" s="30"/>
    </row>
    <row r="30" spans="1:15" ht="14.25" x14ac:dyDescent="0.2">
      <c r="A30" s="20" t="s">
        <v>74</v>
      </c>
      <c r="B30" s="11"/>
      <c r="C30" s="11"/>
      <c r="D30" s="11"/>
      <c r="E30" s="11"/>
      <c r="F30" s="11"/>
      <c r="G30" s="11"/>
      <c r="H30" s="11"/>
      <c r="I30" s="11"/>
      <c r="J30" s="11"/>
      <c r="K30" s="11"/>
      <c r="L30" s="11"/>
      <c r="M30" s="11"/>
      <c r="N30" s="11"/>
      <c r="O30" s="31"/>
    </row>
    <row r="31" spans="1:15" x14ac:dyDescent="0.2">
      <c r="A31" s="20" t="s">
        <v>14</v>
      </c>
      <c r="B31" s="28">
        <v>0.12</v>
      </c>
      <c r="C31" s="28">
        <v>0.12</v>
      </c>
      <c r="D31" s="28">
        <v>0.12</v>
      </c>
      <c r="E31" s="28">
        <v>0.12</v>
      </c>
      <c r="F31" s="28">
        <v>0.12</v>
      </c>
      <c r="G31" s="28">
        <v>0.09</v>
      </c>
      <c r="H31" s="28">
        <v>0.09</v>
      </c>
      <c r="I31" s="28">
        <v>0.09</v>
      </c>
      <c r="J31" s="28">
        <v>0.1</v>
      </c>
      <c r="K31" s="28">
        <v>0.08</v>
      </c>
      <c r="L31" s="28">
        <v>0.09</v>
      </c>
      <c r="M31" s="28">
        <v>0.06</v>
      </c>
      <c r="N31" s="28">
        <v>0.06</v>
      </c>
      <c r="O31" s="30">
        <v>7.0000000000000007E-2</v>
      </c>
    </row>
    <row r="32" spans="1:15" x14ac:dyDescent="0.2">
      <c r="A32" s="20" t="s">
        <v>15</v>
      </c>
      <c r="B32" s="29">
        <v>0.05</v>
      </c>
      <c r="C32" s="29">
        <v>0.05</v>
      </c>
      <c r="D32" s="29">
        <v>0.05</v>
      </c>
      <c r="E32" s="29">
        <v>0.05</v>
      </c>
      <c r="F32" s="29">
        <v>0.05</v>
      </c>
      <c r="G32" s="29">
        <v>0.05</v>
      </c>
      <c r="H32" s="29">
        <v>0.05</v>
      </c>
      <c r="I32" s="29">
        <v>0.05</v>
      </c>
      <c r="J32" s="29">
        <v>0.05</v>
      </c>
      <c r="K32" s="29">
        <v>0.05</v>
      </c>
      <c r="L32" s="29">
        <v>0.05</v>
      </c>
      <c r="M32" s="29">
        <v>0.05</v>
      </c>
      <c r="N32" s="29">
        <v>0.05</v>
      </c>
      <c r="O32" s="29">
        <v>0.06</v>
      </c>
    </row>
    <row r="33" spans="1:15" x14ac:dyDescent="0.2">
      <c r="A33" s="20" t="s">
        <v>82</v>
      </c>
      <c r="B33" s="29">
        <v>0.03</v>
      </c>
      <c r="C33" s="29">
        <v>0.03</v>
      </c>
      <c r="D33" s="29">
        <v>0.03</v>
      </c>
      <c r="E33" s="29">
        <v>0.03</v>
      </c>
      <c r="F33" s="29">
        <v>0.03</v>
      </c>
      <c r="G33" s="29">
        <v>0.03</v>
      </c>
      <c r="H33" s="29">
        <v>0.03</v>
      </c>
      <c r="I33" s="29">
        <v>0.03</v>
      </c>
      <c r="J33" s="29">
        <v>0.03</v>
      </c>
      <c r="K33" s="29">
        <v>0.03</v>
      </c>
      <c r="L33" s="29">
        <v>0.03</v>
      </c>
      <c r="M33" s="29">
        <v>0.03</v>
      </c>
      <c r="N33" s="29">
        <v>0.03</v>
      </c>
      <c r="O33" s="29">
        <v>0.03</v>
      </c>
    </row>
    <row r="34" spans="1:15" x14ac:dyDescent="0.2">
      <c r="A34" s="20" t="s">
        <v>17</v>
      </c>
      <c r="B34" s="29">
        <v>0.01</v>
      </c>
      <c r="C34" s="29">
        <v>0.01</v>
      </c>
      <c r="D34" s="29">
        <v>0.01</v>
      </c>
      <c r="E34" s="29">
        <v>0.01</v>
      </c>
      <c r="F34" s="29">
        <v>0.01</v>
      </c>
      <c r="G34" s="29">
        <v>0.01</v>
      </c>
      <c r="H34" s="29">
        <v>0.01</v>
      </c>
      <c r="I34" s="29">
        <v>0.02</v>
      </c>
      <c r="J34" s="29">
        <v>0.02</v>
      </c>
      <c r="K34" s="29">
        <v>0.02</v>
      </c>
      <c r="L34" s="29">
        <v>0.02</v>
      </c>
      <c r="M34" s="29">
        <v>0.02</v>
      </c>
      <c r="N34" s="29">
        <v>0.02</v>
      </c>
      <c r="O34" s="29">
        <v>0.02</v>
      </c>
    </row>
    <row r="35" spans="1:15" x14ac:dyDescent="0.2">
      <c r="A35" s="20" t="s">
        <v>18</v>
      </c>
      <c r="B35" s="28">
        <v>3.5000000000000003E-2</v>
      </c>
      <c r="C35" s="28">
        <v>3.5000000000000003E-2</v>
      </c>
      <c r="D35" s="28">
        <v>3.5000000000000003E-2</v>
      </c>
      <c r="E35" s="28">
        <v>3.5000000000000003E-2</v>
      </c>
      <c r="F35" s="28">
        <v>3.5000000000000003E-2</v>
      </c>
      <c r="G35" s="28">
        <v>3.5000000000000003E-2</v>
      </c>
      <c r="H35" s="28">
        <v>3.5000000000000003E-2</v>
      </c>
      <c r="I35" s="28">
        <v>3.5000000000000003E-2</v>
      </c>
      <c r="J35" s="28">
        <v>3.5000000000000003E-2</v>
      </c>
      <c r="K35" s="28">
        <v>3.5000000000000003E-2</v>
      </c>
      <c r="L35" s="28">
        <v>3.5000000000000003E-2</v>
      </c>
      <c r="M35" s="28">
        <v>3.5000000000000003E-2</v>
      </c>
      <c r="N35" s="28">
        <v>3.5000000000000003E-2</v>
      </c>
      <c r="O35" s="28">
        <v>3.5000000000000003E-2</v>
      </c>
    </row>
    <row r="36" spans="1:15" x14ac:dyDescent="0.2">
      <c r="A36" s="20"/>
      <c r="B36" s="28"/>
      <c r="C36" s="28"/>
      <c r="D36" s="28"/>
      <c r="E36" s="28"/>
      <c r="F36" s="28"/>
      <c r="G36" s="28"/>
      <c r="H36" s="28"/>
      <c r="I36" s="28"/>
      <c r="J36" s="28"/>
      <c r="K36" s="28"/>
      <c r="L36" s="28"/>
      <c r="M36" s="28"/>
      <c r="N36" s="28"/>
      <c r="O36" s="28"/>
    </row>
    <row r="37" spans="1:15" x14ac:dyDescent="0.2">
      <c r="A37" s="23" t="s">
        <v>19</v>
      </c>
      <c r="B37" s="27">
        <v>0.38500000000000001</v>
      </c>
      <c r="C37" s="27">
        <v>0.38500000000000001</v>
      </c>
      <c r="D37" s="27">
        <v>0.38500000000000001</v>
      </c>
      <c r="E37" s="27">
        <v>0.38500000000000001</v>
      </c>
      <c r="F37" s="27">
        <v>0.38500000000000001</v>
      </c>
      <c r="G37" s="27">
        <v>0.35499999999999998</v>
      </c>
      <c r="H37" s="27">
        <v>0.35499999999999998</v>
      </c>
      <c r="I37" s="27">
        <v>0.38500000000000001</v>
      </c>
      <c r="J37" s="27">
        <v>0.435</v>
      </c>
      <c r="K37" s="27">
        <v>0.38500000000000001</v>
      </c>
      <c r="L37" s="27">
        <v>0.35499999999999998</v>
      </c>
      <c r="M37" s="27">
        <v>0.33500000000000002</v>
      </c>
      <c r="N37" s="27">
        <v>0.33500000000000002</v>
      </c>
      <c r="O37" s="27">
        <v>0.39500000000000002</v>
      </c>
    </row>
    <row r="38" spans="1:15" x14ac:dyDescent="0.2">
      <c r="A38" s="24"/>
      <c r="B38" s="28"/>
      <c r="C38" s="28"/>
      <c r="D38" s="28"/>
      <c r="E38" s="28"/>
      <c r="F38" s="28"/>
      <c r="G38" s="28"/>
      <c r="H38" s="28"/>
      <c r="I38" s="28"/>
      <c r="J38" s="28"/>
      <c r="K38" s="28"/>
      <c r="L38" s="28"/>
      <c r="M38" s="28"/>
      <c r="N38" s="28"/>
      <c r="O38" s="28"/>
    </row>
    <row r="39" spans="1:15" x14ac:dyDescent="0.2">
      <c r="A39" s="23" t="s">
        <v>20</v>
      </c>
      <c r="B39" s="27">
        <v>6.5000000000000002E-2</v>
      </c>
      <c r="C39" s="27">
        <v>6.5000000000000002E-2</v>
      </c>
      <c r="D39" s="27">
        <v>4.4999999999999998E-2</v>
      </c>
      <c r="E39" s="27">
        <v>7.4999999999999997E-2</v>
      </c>
      <c r="F39" s="27">
        <v>3.5000000000000003E-2</v>
      </c>
      <c r="G39" s="27">
        <v>4.4999999999999998E-2</v>
      </c>
      <c r="H39" s="27">
        <v>3.5000000000000003E-2</v>
      </c>
      <c r="I39" s="27">
        <v>3.5000000000000003E-2</v>
      </c>
      <c r="J39" s="27">
        <v>5.5E-2</v>
      </c>
      <c r="K39" s="27">
        <v>4.4999999999999998E-2</v>
      </c>
      <c r="L39" s="27">
        <v>5.5E-2</v>
      </c>
      <c r="M39" s="27">
        <v>5.5E-2</v>
      </c>
      <c r="N39" s="27">
        <v>5.5E-2</v>
      </c>
      <c r="O39" s="27">
        <v>3.5000000000000003E-2</v>
      </c>
    </row>
    <row r="40" spans="1:15" x14ac:dyDescent="0.2">
      <c r="A40" s="24"/>
      <c r="B40" s="28"/>
      <c r="C40" s="28"/>
      <c r="D40" s="28"/>
      <c r="E40" s="28"/>
      <c r="F40" s="28"/>
      <c r="G40" s="28"/>
      <c r="H40" s="28"/>
      <c r="I40" s="28"/>
      <c r="J40" s="28"/>
      <c r="K40" s="28"/>
      <c r="L40" s="28"/>
      <c r="M40" s="28"/>
      <c r="N40" s="28"/>
      <c r="O40" s="28"/>
    </row>
    <row r="41" spans="1:15" x14ac:dyDescent="0.2">
      <c r="A41" s="20" t="s">
        <v>21</v>
      </c>
      <c r="B41" s="28">
        <v>2.5000000000000001E-2</v>
      </c>
      <c r="C41" s="28">
        <v>2.5000000000000001E-2</v>
      </c>
      <c r="D41" s="28">
        <v>2.5000000000000001E-2</v>
      </c>
      <c r="E41" s="28">
        <v>2.5000000000000001E-2</v>
      </c>
      <c r="F41" s="28">
        <v>2.5000000000000001E-2</v>
      </c>
      <c r="G41" s="28">
        <v>2.5000000000000001E-2</v>
      </c>
      <c r="H41" s="28">
        <v>2.5000000000000001E-2</v>
      </c>
      <c r="I41" s="28">
        <v>2.5000000000000001E-2</v>
      </c>
      <c r="J41" s="28">
        <v>2.5000000000000001E-2</v>
      </c>
      <c r="K41" s="28">
        <v>2.5000000000000001E-2</v>
      </c>
      <c r="L41" s="28">
        <v>2.5000000000000001E-2</v>
      </c>
      <c r="M41" s="28">
        <v>2.5000000000000001E-2</v>
      </c>
      <c r="N41" s="28">
        <v>2.5000000000000001E-2</v>
      </c>
      <c r="O41" s="28">
        <v>2.5000000000000001E-2</v>
      </c>
    </row>
    <row r="42" spans="1:15" x14ac:dyDescent="0.2">
      <c r="A42" s="24"/>
      <c r="B42" s="28"/>
      <c r="C42" s="28"/>
      <c r="D42" s="28"/>
      <c r="E42" s="28"/>
      <c r="F42" s="28"/>
      <c r="G42" s="28"/>
      <c r="H42" s="28"/>
      <c r="I42" s="28"/>
      <c r="J42" s="28"/>
      <c r="K42" s="28"/>
      <c r="L42" s="28"/>
      <c r="M42" s="28"/>
      <c r="N42" s="28"/>
      <c r="O42" s="28"/>
    </row>
    <row r="43" spans="1:15" x14ac:dyDescent="0.2">
      <c r="A43" s="23" t="s">
        <v>107</v>
      </c>
      <c r="B43" s="27">
        <v>0.05</v>
      </c>
      <c r="C43" s="27">
        <v>0.05</v>
      </c>
      <c r="D43" s="27">
        <v>0.03</v>
      </c>
      <c r="E43" s="27">
        <v>0.06</v>
      </c>
      <c r="F43" s="27">
        <v>0.02</v>
      </c>
      <c r="G43" s="27">
        <v>0.03</v>
      </c>
      <c r="H43" s="27">
        <v>0.02</v>
      </c>
      <c r="I43" s="27">
        <v>0.02</v>
      </c>
      <c r="J43" s="27">
        <v>0.04</v>
      </c>
      <c r="K43" s="27">
        <v>0.03</v>
      </c>
      <c r="L43" s="27">
        <v>0.04</v>
      </c>
      <c r="M43" s="27">
        <v>0.04</v>
      </c>
      <c r="N43" s="27">
        <v>0.04</v>
      </c>
      <c r="O43" s="27">
        <v>0.02</v>
      </c>
    </row>
    <row r="44" spans="1:15" x14ac:dyDescent="0.2">
      <c r="B44" s="25"/>
    </row>
    <row r="45" spans="1:15" x14ac:dyDescent="0.2">
      <c r="B45" s="26"/>
    </row>
    <row r="46" spans="1:15" x14ac:dyDescent="0.2">
      <c r="B46" s="25"/>
    </row>
  </sheetData>
  <pageMargins left="0.70866141732283472" right="0.70866141732283472" top="0.74803149606299213" bottom="0.74803149606299213" header="0.31496062992125984" footer="0.31496062992125984"/>
  <pageSetup paperSize="9" scale="58" orientation="landscape" r:id="rId1"/>
  <headerFooter>
    <oddFooter>&amp;R&amp;D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4B06ACCE64896489582DBB10F22954C" ma:contentTypeVersion="5" ma:contentTypeDescription="Een nieuw document maken." ma:contentTypeScope="" ma:versionID="78000aa1da8c2c3e211e00d262de4daa">
  <xsd:schema xmlns:xsd="http://www.w3.org/2001/XMLSchema" xmlns:xs="http://www.w3.org/2001/XMLSchema" xmlns:p="http://schemas.microsoft.com/office/2006/metadata/properties" xmlns:ns2="a02ff630-198f-4943-9e1e-f2ba6f6c8019" xmlns:ns3="2f79260a-15aa-41aa-844a-7b88208b1564" targetNamespace="http://schemas.microsoft.com/office/2006/metadata/properties" ma:root="true" ma:fieldsID="13b5927ae6fb14efce3610ee486b3269" ns2:_="" ns3:_="">
    <xsd:import namespace="a02ff630-198f-4943-9e1e-f2ba6f6c8019"/>
    <xsd:import namespace="2f79260a-15aa-41aa-844a-7b88208b15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ff630-198f-4943-9e1e-f2ba6f6c80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79260a-15aa-41aa-844a-7b88208b156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DF2331-7E3D-4D49-A406-B960E402DA31}">
  <ds:schemaRefs>
    <ds:schemaRef ds:uri="http://purl.org/dc/dcmitype/"/>
    <ds:schemaRef ds:uri="http://www.w3.org/XML/1998/namespace"/>
    <ds:schemaRef ds:uri="http://schemas.microsoft.com/office/2006/documentManagement/types"/>
    <ds:schemaRef ds:uri="http://purl.org/dc/terms/"/>
    <ds:schemaRef ds:uri="a02ff630-198f-4943-9e1e-f2ba6f6c8019"/>
    <ds:schemaRef ds:uri="2f79260a-15aa-41aa-844a-7b88208b1564"/>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C46A6B2-91DB-45C8-AD30-891EA03C5801}">
  <ds:schemaRefs>
    <ds:schemaRef ds:uri="http://schemas.microsoft.com/sharepoint/v3/contenttype/forms"/>
  </ds:schemaRefs>
</ds:datastoreItem>
</file>

<file path=customXml/itemProps3.xml><?xml version="1.0" encoding="utf-8"?>
<ds:datastoreItem xmlns:ds="http://schemas.openxmlformats.org/officeDocument/2006/customXml" ds:itemID="{AC996D41-7F6F-4F4B-B32D-251F587CCE8D}">
  <ds:schemaRefs>
    <ds:schemaRef ds:uri="http://schemas.microsoft.com/office/2006/metadata/longProperties"/>
  </ds:schemaRefs>
</ds:datastoreItem>
</file>

<file path=customXml/itemProps4.xml><?xml version="1.0" encoding="utf-8"?>
<ds:datastoreItem xmlns:ds="http://schemas.openxmlformats.org/officeDocument/2006/customXml" ds:itemID="{782A93E0-9EA9-4EDA-B014-85F444135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ff630-198f-4943-9e1e-f2ba6f6c8019"/>
    <ds:schemaRef ds:uri="2f79260a-15aa-41aa-844a-7b88208b15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Invulinstructie</vt:lpstr>
      <vt:lpstr>Prognosetool</vt:lpstr>
      <vt:lpstr>Liquiditeitsplanning 2022</vt:lpstr>
      <vt:lpstr>Liquiditeitsplanning 2023</vt:lpstr>
      <vt:lpstr>Omzet per maand 2019-2023</vt:lpstr>
      <vt:lpstr>Inkoop per maand 2019-2023</vt:lpstr>
      <vt:lpstr>Aflossingen-nabetalingen 2022</vt:lpstr>
      <vt:lpstr>Aflossingen-nabetalingen 2023</vt:lpstr>
      <vt:lpstr>'Inkoop per maand 2019-2023'!Afdrukbereik</vt:lpstr>
      <vt:lpstr>'Liquiditeitsplanning 2022'!Afdrukbereik</vt:lpstr>
      <vt:lpstr>'Liquiditeitsplanning 2023'!Afdrukbereik</vt:lpstr>
      <vt:lpstr>Prognosetool!Afdrukbereik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Gebruiker</dc:creator>
  <cp:keywords/>
  <dc:description/>
  <cp:lastModifiedBy>Rob Drost | INretail</cp:lastModifiedBy>
  <cp:revision/>
  <cp:lastPrinted>2022-10-18T19:55:47Z</cp:lastPrinted>
  <dcterms:created xsi:type="dcterms:W3CDTF">2011-08-25T11:22:10Z</dcterms:created>
  <dcterms:modified xsi:type="dcterms:W3CDTF">2023-07-06T14:49:33Z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3e6eb3cf99e447c83fff93459ac2277">
    <vt:lpwstr>Bedrijfsadvies|fea3fd00-19bc-43b3-aa72-6bb6fd522842</vt:lpwstr>
  </property>
  <property fmtid="{D5CDD505-2E9C-101B-9397-08002B2CF9AE}" pid="3" name="TaxCatchAll">
    <vt:lpwstr>27;#Bedrijfsadvies</vt:lpwstr>
  </property>
  <property fmtid="{D5CDD505-2E9C-101B-9397-08002B2CF9AE}" pid="4" name="_dlc_DocId">
    <vt:lpwstr>DUHRFTVRVJKA-193-276</vt:lpwstr>
  </property>
  <property fmtid="{D5CDD505-2E9C-101B-9397-08002B2CF9AE}" pid="5" name="_dlc_DocIdItemGuid">
    <vt:lpwstr>3e1674e9-9a07-4db3-9c9e-68a56ce64efe</vt:lpwstr>
  </property>
  <property fmtid="{D5CDD505-2E9C-101B-9397-08002B2CF9AE}" pid="6" name="_dlc_DocIdUrl">
    <vt:lpwstr>https://cbwmitexnl.sharepoint.com/PC/_layouts/15/DocIdRedir.aspx?ID=DUHRFTVRVJKA-193-276, DUHRFTVRVJKA-193-276</vt:lpwstr>
  </property>
  <property fmtid="{D5CDD505-2E9C-101B-9397-08002B2CF9AE}" pid="7" name="ContentTypeId">
    <vt:lpwstr>0x010100D4B06ACCE64896489582DBB10F22954C</vt:lpwstr>
  </property>
</Properties>
</file>