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anuari 2025/"/>
    </mc:Choice>
  </mc:AlternateContent>
  <xr:revisionPtr revIDLastSave="188" documentId="8_{F8ABA357-AC24-49B0-BBCD-655DACDB8522}" xr6:coauthVersionLast="47" xr6:coauthVersionMax="47" xr10:uidLastSave="{514E597E-F7CC-48EC-9B7B-283CF45F75D9}"/>
  <bookViews>
    <workbookView xWindow="-120" yWindow="-120" windowWidth="29040" windowHeight="15720" firstSheet="3" xr2:uid="{9C2A2D5D-D9B4-48DF-84DA-62FA83D4A263}"/>
  </bookViews>
  <sheets>
    <sheet name="Rekentool" sheetId="2" r:id="rId1"/>
    <sheet name="Rekentool (bulk)" sheetId="6" r:id="rId2"/>
    <sheet name="Oude Loontabel" sheetId="4" r:id="rId3"/>
    <sheet name="Nieuwe Loontabel" sheetId="3" r:id="rId4"/>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6" l="1"/>
  <c r="B3" i="6"/>
  <c r="B4" i="6"/>
  <c r="B5" i="6"/>
  <c r="B6" i="6"/>
  <c r="B7" i="6"/>
  <c r="B8" i="6"/>
  <c r="B9" i="6"/>
  <c r="B10" i="6"/>
  <c r="G3" i="6"/>
  <c r="E7" i="6"/>
  <c r="G2" i="6"/>
  <c r="G4" i="6"/>
  <c r="G9" i="6"/>
  <c r="G7" i="6"/>
  <c r="E3" i="6"/>
  <c r="G10" i="6"/>
  <c r="E2" i="6"/>
  <c r="G6" i="6"/>
  <c r="E6" i="6"/>
  <c r="F8" i="6"/>
  <c r="E8" i="6"/>
  <c r="F2" i="6"/>
  <c r="E10" i="6"/>
  <c r="F23" i="2"/>
  <c r="F4" i="6"/>
  <c r="F6" i="6"/>
  <c r="C28" i="2"/>
  <c r="F9" i="6"/>
  <c r="E4" i="6"/>
  <c r="F5" i="6"/>
  <c r="F3" i="6"/>
  <c r="G23" i="2"/>
  <c r="E9" i="6"/>
  <c r="E5" i="6"/>
  <c r="G5" i="6"/>
  <c r="F10" i="6"/>
  <c r="G8" i="6"/>
  <c r="F7" i="6"/>
  <c r="K6" i="6" l="1"/>
  <c r="K9" i="6"/>
  <c r="K7" i="6"/>
  <c r="K2" i="6"/>
  <c r="K5" i="6"/>
  <c r="K8" i="6"/>
  <c r="G28" i="2"/>
  <c r="K10" i="6"/>
  <c r="K4" i="6"/>
  <c r="K3" i="6"/>
  <c r="I6" i="6" a="1"/>
  <c r="H5" i="6" a="1"/>
  <c r="I8" i="6" a="1"/>
  <c r="I3" i="6" a="1"/>
  <c r="I2" i="6" a="1"/>
  <c r="H7" i="6" a="1"/>
  <c r="H10" i="6" a="1"/>
  <c r="H9" i="6" a="1"/>
  <c r="I9" i="6" a="1"/>
  <c r="H3" i="6" a="1"/>
  <c r="H2" i="6" a="1"/>
  <c r="I10" i="6" a="1"/>
  <c r="H4" i="6" a="1"/>
  <c r="H8" i="6" a="1"/>
  <c r="E28" i="2" a="1"/>
  <c r="I7" i="6" a="1"/>
  <c r="H6" i="6" a="1"/>
  <c r="I4" i="6" a="1"/>
  <c r="D28" i="2" a="1"/>
  <c r="I5" i="6" a="1"/>
  <c r="I8" i="6" l="1"/>
  <c r="H6" i="6"/>
  <c r="I9" i="6"/>
  <c r="H8" i="6"/>
  <c r="I3" i="6"/>
  <c r="H7" i="6"/>
  <c r="H9" i="6"/>
  <c r="I5" i="6"/>
  <c r="I2" i="6"/>
  <c r="I6" i="6"/>
  <c r="H4" i="6"/>
  <c r="D28" i="2"/>
  <c r="H10" i="6"/>
  <c r="H3" i="6"/>
  <c r="H2" i="6"/>
  <c r="I7" i="6"/>
  <c r="E28" i="2"/>
  <c r="I4" i="6"/>
  <c r="I10" i="6"/>
  <c r="H5" i="6"/>
  <c r="J5" i="6" l="1"/>
  <c r="J9" i="6"/>
  <c r="J8" i="6"/>
  <c r="L6" i="6"/>
  <c r="M6" i="6" s="1"/>
  <c r="L8" i="6"/>
  <c r="M8" i="6" s="1"/>
  <c r="L3" i="6"/>
  <c r="M3" i="6" s="1"/>
  <c r="J7" i="6"/>
  <c r="J6" i="6"/>
  <c r="J2" i="6"/>
  <c r="L9" i="6"/>
  <c r="M9" i="6" s="1"/>
  <c r="L10" i="6"/>
  <c r="M10" i="6" s="1"/>
  <c r="J4" i="6"/>
  <c r="F28" i="2"/>
  <c r="J3" i="6"/>
  <c r="L7" i="6"/>
  <c r="M7" i="6" s="1"/>
  <c r="G31" i="2"/>
  <c r="G32" i="2" s="1"/>
  <c r="L4" i="6"/>
  <c r="M4" i="6" s="1"/>
  <c r="L5" i="6"/>
  <c r="M5" i="6" s="1"/>
  <c r="J10" i="6"/>
  <c r="L2" i="6"/>
  <c r="M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<sst xmlns="http://schemas.openxmlformats.org/spreadsheetml/2006/main" count="97" uniqueCount="62">
  <si>
    <t>Rekentool Retail Non-Food cao-verhoging januari 2025</t>
  </si>
  <si>
    <r>
      <rPr>
        <b/>
        <sz val="20"/>
        <color rgb="FF151515"/>
        <rFont val="Calibri"/>
      </rPr>
      <t xml:space="preserve">Toelichting INretail tool cao-verhoging januari 2025
</t>
    </r>
    <r>
      <rPr>
        <sz val="11"/>
        <color rgb="FF151515"/>
        <rFont val="Arial"/>
      </rPr>
      <t xml:space="preserve">
</t>
    </r>
    <r>
      <rPr>
        <sz val="11"/>
        <color rgb="FF151515"/>
        <rFont val="Calibri"/>
      </rPr>
      <t xml:space="preserve">Per 1 januari 2024 is een nieuwe cao Retail non-food overeengekomen. In de cao is het volgende afgesproken voor wat betreft de loonsverhoging per 1 januari 2025:
Op 1 januari 2025 worden de schaallonen en de lonen van de medewerkers die niet meer verdienen dan het oude maximum van hun schaal, verhoogd met het indexatiepercentage waarmee het Wettelijk Minimumloon wordt verhoogd (2,75%).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cao-loonsverhogingen in 2024 en 2025 mogen worden verrekend met de daaropvolgende cao-loonsverhoging. Dit geldt ook voor gegeven loonsverhogingen die hoger zijn dan de cao-verhogingen.
</t>
    </r>
    <r>
      <rPr>
        <u/>
        <sz val="11"/>
        <color rgb="FF151515"/>
        <rFont val="Calibri"/>
      </rPr>
      <t xml:space="preserve">Twee voorbeelden:
</t>
    </r>
    <r>
      <rPr>
        <b/>
        <sz val="11"/>
        <color rgb="FF151515"/>
        <rFont val="Calibri"/>
      </rPr>
      <t xml:space="preserve">Een medewerker </t>
    </r>
    <r>
      <rPr>
        <sz val="11"/>
        <color rgb="FF151515"/>
        <rFont val="Calibri"/>
      </rPr>
      <t xml:space="preserve">in schaal A/B van de loontabel Mode, Juweliers en Parfumerieën, Verf en Woninginrichting en Tabaks- en Gemakswinkels verdient op 31-12-2024 € 13,96 bruto per uur. Het loon bevindt zich binnen het schaalloon op trede 2 en wordt verhoogd met 2,75%. Per 1-1-2025 verdient de medewerker € 14,34 bruto per uur.
</t>
    </r>
    <r>
      <rPr>
        <b/>
        <sz val="11"/>
        <color rgb="FF151515"/>
        <rFont val="Calibri"/>
      </rPr>
      <t>Een medewerker</t>
    </r>
    <r>
      <rPr>
        <sz val="11"/>
        <color rgb="FF151515"/>
        <rFont val="Calibri"/>
      </rPr>
      <t xml:space="preserve"> in schaal A/B van de loontabel Mode, Juweliers en Parfumerieën, Verf en Woninginrichting en Tabaks- en Gemakswinkels verdient op 31-12-2024 € 15,26 bruto per uur. Het loon komt overeen met het maximum van de schaal van de loontabel van 1-7-2024 (trede 7). Op 1 januari 2025 is het nieuwe maximum van de schaal A/B € 15,68. Het loon van de medewerker wordt verhoogd tot het nieuwe maximum per 1-1-2025, dus € 15,68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Mode, Juweliers en Parfumerieën, Verf en Woninginrichting en Tabaks- en Gemakswinkels. 
</t>
    </r>
    <r>
      <rPr>
        <b/>
        <i/>
        <sz val="11"/>
        <color rgb="FF151515"/>
        <rFont val="Calibri"/>
      </rPr>
      <t xml:space="preserve">Omdat de overheid heeft gekozen voor een andere berekening van het WML publiceren zij alleen uurlonen, wij volgen deze regelgeving en publiceren alleen uurtabellen. 
Ondernemersservice van INretail staat klaar voor al jullie vragen via info@inretail.nl en 088 973 06 00. </t>
    </r>
  </si>
  <si>
    <t>Mode, Juweliers en Parfumerieën, Verf en Woninginrichting en Tabaks- en Gemakswinkels</t>
  </si>
  <si>
    <t xml:space="preserve"> -rekentool t.b.v. vaststellen nieuw uurloon medewerkers-</t>
  </si>
  <si>
    <t>Veld met uitkomst, hier kan je niks invullen</t>
  </si>
  <si>
    <t>Invulveld voor ondernemer of werknemer</t>
  </si>
  <si>
    <t xml:space="preserve">Deze tool is een hulpmiddel om de loonsverhoging per 1 januari 2025 te berekenen. Omdat de rekentool </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</si>
  <si>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</si>
  <si>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</si>
  <si>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</si>
  <si>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</si>
  <si>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</si>
  <si>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</si>
  <si>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</si>
  <si>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</si>
  <si>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</si>
  <si>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Uurloon op 31-12-2024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</si>
  <si>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</si>
  <si>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</si>
  <si>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</si>
  <si>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</si>
  <si>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</si>
  <si>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</si>
  <si>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</si>
  <si>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</si>
  <si>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</si>
  <si>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</si>
  <si>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</si>
  <si>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 xml:space="preserve"> 1-1-2025 indien van 
toepassing</t>
  </si>
  <si>
    <t>Tijdelijke waardes!!!</t>
  </si>
  <si>
    <t>Stap 7</t>
  </si>
  <si>
    <t>Nieuw uurloon per 01-01-2025</t>
  </si>
  <si>
    <t>Stijging uurloon in % ten opzichte van CAO per 1 januari 2024</t>
  </si>
  <si>
    <t>INretail, juni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</si>
  <si>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</si>
  <si>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</si>
  <si>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</si>
  <si>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</si>
  <si>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</si>
  <si>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</si>
  <si>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</si>
  <si>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</si>
  <si>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</si>
  <si>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</si>
  <si>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</si>
  <si>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</si>
  <si>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</si>
  <si>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</si>
  <si>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</si>
  <si>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</si>
  <si>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</si>
  <si>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</si>
  <si>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</si>
  <si>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</si>
  <si>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</si>
  <si>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</si>
  <si>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</si>
  <si>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</si>
  <si>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</si>
  <si>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</si>
  <si>
    <t>1 ervaringsjaar</t>
  </si>
  <si>
    <t>2 ervaringsjaren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</si>
</sst>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quot;€&quot;\ #,##0.00"/>
    <numFmt numFmtId="165" formatCode=";;;"/>
    <numFmt numFmtId="166" formatCode="0.0000"/>
    <numFmt numFmtId="167" formatCode="0.000"/>
  </numFmts>
  <fonts count="22">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sz val="11"/>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Arial"/>
    </font>
    <font>
      <sz val="11"/>
      <color rgb="FF151515"/>
      <name val="Calibri"/>
    </font>
    <font>
      <u/>
      <sz val="11"/>
      <color rgb="FF151515"/>
      <name val="Calibri"/>
    </font>
    <font>
      <b/>
      <sz val="11"/>
      <color rgb="FF151515"/>
      <name val="Calibri"/>
    </font>
    <font>
      <b/>
      <i/>
      <sz val="11"/>
      <color rgb="FF151515"/>
      <name val="Calibri"/>
    </font>
  </fonts>
  <fills count="16">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theme="5" tint="0.39997558519241921"/>
        <bgColor indexed="64"/>
      </patternFill>
    </fill>
    <fill>
      <patternFill patternType="solid">
        <fgColor rgb="FFCCFFCC"/>
        <bgColor indexed="64"/>
      </patternFill>
    </fill>
  </fills>
  <borders count="32">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s>
  <cellStyleXfs count="4">
    <xf numFmtId="0" fontId="0" fillId="0" borderId="0"/>
    <xf numFmtId="0" fontId="7" fillId="5" borderId="16" applyNumberFormat="0" applyAlignment="0" applyProtection="0"/>
    <xf numFmtId="0" fontId="14" fillId="12" borderId="16" applyNumberFormat="0" applyAlignment="0" applyProtection="0"/>
    <xf numFmtId="0" fontId="15" fillId="0" borderId="0" applyNumberFormat="0" applyFill="0" applyBorder="0" applyAlignment="0" applyProtection="0"/>
  </cellStyleXfs>
  <cellXfs count="99">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2" fontId="11" fillId="0" borderId="24" xfId="0" applyNumberFormat="1" applyFont="1" applyBorder="1"/>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4" fillId="12" borderId="16" xfId="2" applyNumberFormat="1"/>
    <xf numFmtId="164" fontId="14" fillId="12" borderId="16" xfId="2" applyNumberFormat="1"/>
    <xf numFmtId="0" fontId="0" fillId="0" borderId="29" xfId="0" applyBorder="1" applyAlignment="1">
      <alignment vertical="top" wrapText="1"/>
    </xf>
    <xf numFmtId="0" fontId="15"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44" fontId="0" fillId="0" borderId="0" xfId="0" applyNumberFormat="1"/>
    <xf numFmtId="0" fontId="6" fillId="0" borderId="22" xfId="0" applyFont="1" applyBorder="1" applyAlignment="1">
      <alignment horizontal="left" vertical="center" wrapText="1"/>
    </xf>
    <xf numFmtId="0" fontId="0" fillId="0" borderId="0" xfId="0" applyAlignment="1">
      <alignment horizontal="center"/>
    </xf>
    <xf numFmtId="15" fontId="0" fillId="0" borderId="0" xfId="0" applyNumberFormat="1"/>
    <xf numFmtId="166" fontId="0" fillId="0" borderId="0" xfId="0" applyNumberFormat="1"/>
    <xf numFmtId="167" fontId="0" fillId="0" borderId="0" xfId="0" applyNumberFormat="1"/>
    <xf numFmtId="2" fontId="10" fillId="13" borderId="24" xfId="0" applyNumberFormat="1" applyFont="1" applyFill="1" applyBorder="1" applyAlignment="1">
      <alignment horizontal="right" wrapText="1"/>
    </xf>
    <xf numFmtId="2" fontId="10" fillId="14" borderId="24" xfId="0" applyNumberFormat="1" applyFont="1" applyFill="1" applyBorder="1" applyAlignment="1">
      <alignment horizontal="right" wrapText="1"/>
    </xf>
    <xf numFmtId="2" fontId="10" fillId="15" borderId="24" xfId="0" applyNumberFormat="1" applyFont="1" applyFill="1" applyBorder="1" applyAlignment="1">
      <alignment horizontal="right" wrapText="1"/>
    </xf>
    <xf numFmtId="2" fontId="0" fillId="0" borderId="24" xfId="0" applyNumberFormat="1" applyBorder="1"/>
    <xf numFmtId="0" fontId="12"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0" fillId="0" borderId="13" xfId="0" applyBorder="1" applyAlignment="1">
      <alignment vertical="top" wrapText="1"/>
    </xf>
    <xf numFmtId="0" fontId="0" fillId="0" borderId="15" xfId="0" applyBorder="1" applyAlignment="1">
      <alignment vertical="top" wrapText="1"/>
    </xf>
    <xf numFmtId="14" fontId="0" fillId="0" borderId="14" xfId="0" applyNumberFormat="1" applyBorder="1"/>
    <xf numFmtId="14" fontId="0" fillId="0" borderId="29" xfId="0" applyNumberFormat="1" applyBorder="1"/>
    <xf numFmtId="0" fontId="2" fillId="2" borderId="5" xfId="0" applyFont="1" applyFill="1" applyBorder="1" applyAlignment="1"/>
    <xf numFmtId="0" fontId="2" fillId="2" borderId="6" xfId="0" applyFont="1" applyFill="1" applyBorder="1" applyAlignment="1"/>
    <xf numFmtId="0" fontId="2" fillId="2" borderId="7" xfId="0" applyFont="1" applyFill="1" applyBorder="1" applyAlignment="1"/>
    <xf numFmtId="0" fontId="9" fillId="3" borderId="5" xfId="0" applyFont="1" applyFill="1" applyBorder="1" applyAlignment="1"/>
    <xf numFmtId="0" fontId="13" fillId="0" borderId="6" xfId="0" applyFont="1" applyBorder="1" applyAlignment="1"/>
    <xf numFmtId="0" fontId="13" fillId="0" borderId="7" xfId="0" applyFont="1" applyBorder="1" applyAlignment="1"/>
    <xf numFmtId="0" fontId="3" fillId="0" borderId="10" xfId="0" applyFont="1" applyBorder="1" applyAlignment="1"/>
    <xf numFmtId="0" fontId="3" fillId="0" borderId="11" xfId="0" applyFont="1" applyBorder="1" applyAlignment="1"/>
    <xf numFmtId="0" fontId="3" fillId="0" borderId="26" xfId="0" applyFont="1" applyBorder="1" applyAlignment="1"/>
    <xf numFmtId="0" fontId="4" fillId="0" borderId="3" xfId="0" applyFont="1" applyBorder="1" applyAlignment="1"/>
    <xf numFmtId="0" fontId="4" fillId="0" borderId="27" xfId="0" applyFont="1" applyBorder="1" applyAlignment="1"/>
    <xf numFmtId="0" fontId="0" fillId="0" borderId="0" xfId="0" applyAlignment="1"/>
    <xf numFmtId="0" fontId="0" fillId="0" borderId="4" xfId="0" applyBorder="1" applyAlignment="1"/>
    <xf numFmtId="0" fontId="0" fillId="4" borderId="2" xfId="0" applyFill="1" applyBorder="1" applyAlignment="1" applyProtection="1">
      <protection locked="0"/>
    </xf>
    <xf numFmtId="0" fontId="0" fillId="4" borderId="3" xfId="0" applyFill="1" applyBorder="1" applyAlignment="1" applyProtection="1">
      <protection locked="0"/>
    </xf>
    <xf numFmtId="0" fontId="0" fillId="4" borderId="27" xfId="0" applyFill="1" applyBorder="1" applyAlignment="1" applyProtection="1">
      <protection locked="0"/>
    </xf>
    <xf numFmtId="0" fontId="0" fillId="0" borderId="9" xfId="0" applyBorder="1" applyAlignment="1"/>
    <xf numFmtId="0" fontId="1" fillId="0" borderId="2" xfId="0" applyFont="1" applyBorder="1" applyAlignment="1"/>
    <xf numFmtId="0" fontId="0" fillId="0" borderId="27" xfId="0"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Row],[Uurloon]],INDIRECT(CONCATENATE("'Oude Loontabel'!",CHAR(65+MATCH(Tabel1[[#This Row],[Functiegroep]],'Oude Loontabel'!B$1:J$1,0)),":",CHAR(65+MATCH(Tabel1[[#This Row],[Functiegroep]],'Oude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IF(((Tabel1[[#This Row],[CLOS_NEW]]/Tabel1[[#This Row],[CLOS_OLD]])*Tabel1[[#This Row],[Uurloon]])&lt;Tabel1[[#This Row],[nieuw maximum]],((Tabel1[[#This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IF(((Tabel1[[#This Row],[CLOS_NEW]]/Tabel1[[#This Row],[CLOS_OLD]])*Tabel1[[#This Row],[Uurloon]])&lt;Tabel1[[#This Row],[nieuw maximum]],((Tabel1[[#This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AB65"/>
  <sheetViews>
    <sheetView tabSelected="1" zoomScale="75" zoomScaleNormal="75" workbookViewId="0">
      <selection activeCell="B18" sqref="B18"/>
    </sheetView>
  </sheetViews>
  <sheetFormatPr defaultColWidth="9.140625" defaultRowHeight="1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8" ht="26.25">
      <c r="A1" s="77" t="s">
        <v>0</v>
      </c>
      <c r="B1" s="78"/>
      <c r="C1" s="78"/>
      <c r="D1" s="78"/>
      <c r="E1" s="78"/>
      <c r="F1" s="78"/>
      <c r="G1" s="79"/>
      <c r="H1" s="27"/>
      <c r="I1" s="64" t="s">
        <v>1</v>
      </c>
      <c r="J1" s="65"/>
      <c r="K1" s="65"/>
      <c r="L1" s="65"/>
      <c r="M1" s="65"/>
      <c r="N1" s="65"/>
      <c r="O1" s="65"/>
      <c r="P1" s="65"/>
      <c r="Q1" s="65"/>
      <c r="R1" s="65"/>
      <c r="S1" s="66"/>
    </row>
    <row r="2" spans="1:28" ht="20.25" thickTop="1" thickBot="1">
      <c r="A2" s="80" t="s">
        <v>2</v>
      </c>
      <c r="B2" s="81"/>
      <c r="C2" s="81"/>
      <c r="D2" s="81"/>
      <c r="E2" s="81"/>
      <c r="F2" s="81"/>
      <c r="G2" s="82"/>
      <c r="H2" s="27"/>
      <c r="I2" s="67"/>
      <c r="J2" s="68"/>
      <c r="K2" s="68"/>
      <c r="L2" s="68"/>
      <c r="M2" s="68"/>
      <c r="N2" s="68"/>
      <c r="O2" s="68"/>
      <c r="P2" s="68"/>
      <c r="Q2" s="68"/>
      <c r="R2" s="68"/>
      <c r="S2" s="69"/>
      <c r="X2" s="53"/>
    </row>
    <row r="3" spans="1:28" ht="19.149999999999999" customHeight="1" thickTop="1" thickBot="1">
      <c r="A3" s="83" t="s">
        <v>3</v>
      </c>
      <c r="B3" s="84"/>
      <c r="C3" s="84"/>
      <c r="D3" s="84"/>
      <c r="E3" s="84"/>
      <c r="F3" s="84"/>
      <c r="G3" s="85"/>
      <c r="H3" s="27"/>
      <c r="I3" s="67"/>
      <c r="J3" s="68"/>
      <c r="K3" s="68"/>
      <c r="L3" s="68"/>
      <c r="M3" s="68"/>
      <c r="N3" s="68"/>
      <c r="O3" s="68"/>
      <c r="P3" s="68"/>
      <c r="Q3" s="68"/>
      <c r="R3" s="68"/>
      <c r="S3" s="69"/>
    </row>
    <row r="4" spans="1:28" ht="15.75" thickBot="1">
      <c r="A4" s="10"/>
      <c r="B4" s="86" t="s">
        <v>4</v>
      </c>
      <c r="C4" s="86"/>
      <c r="D4" s="86"/>
      <c r="E4" s="86"/>
      <c r="F4" s="86"/>
      <c r="G4" s="87"/>
      <c r="H4" s="24"/>
      <c r="I4" s="67"/>
      <c r="J4" s="68"/>
      <c r="K4" s="68"/>
      <c r="L4" s="68"/>
      <c r="M4" s="68"/>
      <c r="N4" s="68"/>
      <c r="O4" s="68"/>
      <c r="P4" s="68"/>
      <c r="Q4" s="68"/>
      <c r="R4" s="68"/>
      <c r="S4" s="69"/>
      <c r="W4" s="54"/>
      <c r="X4" s="7"/>
    </row>
    <row r="5" spans="1:28" ht="15.75" thickBot="1">
      <c r="A5" s="11"/>
      <c r="B5" s="86" t="s">
        <v>5</v>
      </c>
      <c r="C5" s="86"/>
      <c r="D5" s="86"/>
      <c r="E5" s="86"/>
      <c r="F5" s="86"/>
      <c r="G5" s="87"/>
      <c r="H5" s="24"/>
      <c r="I5" s="67"/>
      <c r="J5" s="68"/>
      <c r="K5" s="68"/>
      <c r="L5" s="68"/>
      <c r="M5" s="68"/>
      <c r="N5" s="68"/>
      <c r="O5" s="68"/>
      <c r="P5" s="68"/>
      <c r="Q5" s="68"/>
      <c r="R5" s="68"/>
      <c r="S5" s="69"/>
      <c r="W5" s="54"/>
      <c r="X5" s="55"/>
    </row>
    <row r="6" spans="1:28">
      <c r="A6" s="12" t="s">
        <v>6</v>
      </c>
      <c r="G6" s="28"/>
      <c r="I6" s="67"/>
      <c r="J6" s="68"/>
      <c r="K6" s="68"/>
      <c r="L6" s="68"/>
      <c r="M6" s="68"/>
      <c r="N6" s="68"/>
      <c r="O6" s="68"/>
      <c r="P6" s="68"/>
      <c r="Q6" s="68"/>
      <c r="R6" s="68"/>
      <c r="S6" s="69"/>
    </row>
    <row r="7" spans="1:28">
      <c r="A7" s="13" t="s">
        <v>7</v>
      </c>
      <c r="G7" s="28"/>
      <c r="I7" s="67"/>
      <c r="J7" s="68"/>
      <c r="K7" s="68"/>
      <c r="L7" s="68"/>
      <c r="M7" s="68"/>
      <c r="N7" s="68"/>
      <c r="O7" s="68"/>
      <c r="P7" s="68"/>
      <c r="Q7" s="68"/>
      <c r="R7" s="68"/>
      <c r="S7" s="69"/>
    </row>
    <row r="8" spans="1:28">
      <c r="A8" s="13" t="s">
        <v>8</v>
      </c>
      <c r="G8" s="28"/>
      <c r="I8" s="67"/>
      <c r="J8" s="68"/>
      <c r="K8" s="68"/>
      <c r="L8" s="68"/>
      <c r="M8" s="68"/>
      <c r="N8" s="68"/>
      <c r="O8" s="68"/>
      <c r="P8" s="68"/>
      <c r="Q8" s="68"/>
      <c r="R8" s="68"/>
      <c r="S8" s="69"/>
    </row>
    <row r="9" spans="1:28" ht="19.5" thickBot="1">
      <c r="A9" s="13"/>
      <c r="G9" s="28"/>
      <c r="H9" s="27"/>
      <c r="I9" s="67"/>
      <c r="J9" s="68"/>
      <c r="K9" s="68"/>
      <c r="L9" s="68"/>
      <c r="M9" s="68"/>
      <c r="N9" s="68"/>
      <c r="O9" s="68"/>
      <c r="P9" s="68"/>
      <c r="Q9" s="68"/>
      <c r="R9" s="68"/>
      <c r="S9" s="69"/>
      <c r="AB9" s="43"/>
    </row>
    <row r="10" spans="1:28" ht="19.5" thickBot="1">
      <c r="A10" s="12" t="s">
        <v>9</v>
      </c>
      <c r="B10" s="88" t="s">
        <v>10</v>
      </c>
      <c r="C10" s="88"/>
      <c r="D10" s="89"/>
      <c r="E10" s="90"/>
      <c r="F10" s="91"/>
      <c r="G10" s="92"/>
      <c r="H10" s="27"/>
      <c r="I10" s="67"/>
      <c r="J10" s="68"/>
      <c r="K10" s="68"/>
      <c r="L10" s="68"/>
      <c r="M10" s="68"/>
      <c r="N10" s="68"/>
      <c r="O10" s="68"/>
      <c r="P10" s="68"/>
      <c r="Q10" s="68"/>
      <c r="R10" s="68"/>
      <c r="S10" s="69"/>
    </row>
    <row r="11" spans="1:28" ht="18.75">
      <c r="A11" s="12"/>
      <c r="G11" s="28"/>
      <c r="H11" s="27"/>
      <c r="I11" s="67"/>
      <c r="J11" s="68"/>
      <c r="K11" s="68"/>
      <c r="L11" s="68"/>
      <c r="M11" s="68"/>
      <c r="N11" s="68"/>
      <c r="O11" s="68"/>
      <c r="P11" s="68"/>
      <c r="Q11" s="68"/>
      <c r="R11" s="68"/>
      <c r="S11" s="69"/>
      <c r="X11" s="53"/>
    </row>
    <row r="12" spans="1:28" ht="18.75">
      <c r="A12" s="12" t="s">
        <v>11</v>
      </c>
      <c r="B12" s="88" t="s">
        <v>2</v>
      </c>
      <c r="C12" s="88"/>
      <c r="D12" s="88"/>
      <c r="E12" s="88"/>
      <c r="F12" s="88"/>
      <c r="G12" s="93"/>
      <c r="H12" s="27"/>
      <c r="I12" s="67"/>
      <c r="J12" s="68"/>
      <c r="K12" s="68"/>
      <c r="L12" s="68"/>
      <c r="M12" s="68"/>
      <c r="N12" s="68"/>
      <c r="O12" s="68"/>
      <c r="P12" s="68"/>
      <c r="Q12" s="68"/>
      <c r="R12" s="68"/>
      <c r="S12" s="69"/>
      <c r="V12" s="51"/>
      <c r="W12" s="54"/>
      <c r="X12" s="7"/>
    </row>
    <row r="13" spans="1:28" ht="19.5" thickBot="1">
      <c r="A13" s="12"/>
      <c r="G13" s="28"/>
      <c r="H13" s="27"/>
      <c r="I13" s="67"/>
      <c r="J13" s="68"/>
      <c r="K13" s="68"/>
      <c r="L13" s="68"/>
      <c r="M13" s="68"/>
      <c r="N13" s="68"/>
      <c r="O13" s="68"/>
      <c r="P13" s="68"/>
      <c r="Q13" s="68"/>
      <c r="R13" s="68"/>
      <c r="S13" s="69"/>
    </row>
    <row r="14" spans="1:28" ht="19.5" thickBot="1">
      <c r="A14" s="12" t="s">
        <v>12</v>
      </c>
      <c r="B14" s="88" t="s">
        <v>13</v>
      </c>
      <c r="C14" s="88"/>
      <c r="D14" s="88"/>
      <c r="E14" s="89"/>
      <c r="F14" s="23" t="s">
        <v>14</v>
      </c>
      <c r="G14" s="28"/>
      <c r="H14" s="27"/>
      <c r="I14" s="67"/>
      <c r="J14" s="68"/>
      <c r="K14" s="68"/>
      <c r="L14" s="68"/>
      <c r="M14" s="68"/>
      <c r="N14" s="68"/>
      <c r="O14" s="68"/>
      <c r="P14" s="68"/>
      <c r="Q14" s="68"/>
      <c r="R14" s="68"/>
      <c r="S14" s="69"/>
      <c r="V14" s="56"/>
    </row>
    <row r="15" spans="1:28" ht="15.75" customHeight="1">
      <c r="A15" s="12"/>
      <c r="G15" s="28"/>
      <c r="H15" s="27"/>
      <c r="I15" s="67"/>
      <c r="J15" s="68"/>
      <c r="K15" s="68"/>
      <c r="L15" s="68"/>
      <c r="M15" s="68"/>
      <c r="N15" s="68"/>
      <c r="O15" s="68"/>
      <c r="P15" s="68"/>
      <c r="Q15" s="68"/>
      <c r="R15" s="68"/>
      <c r="S15" s="69"/>
    </row>
    <row r="16" spans="1:28" ht="15.75" customHeight="1" thickBot="1">
      <c r="A16" s="12"/>
      <c r="G16" s="28"/>
      <c r="H16" s="27"/>
      <c r="I16" s="67"/>
      <c r="J16" s="68"/>
      <c r="K16" s="68"/>
      <c r="L16" s="68"/>
      <c r="M16" s="68"/>
      <c r="N16" s="68"/>
      <c r="O16" s="68"/>
      <c r="P16" s="68"/>
      <c r="Q16" s="68"/>
      <c r="R16" s="68"/>
      <c r="S16" s="69"/>
      <c r="V16" s="51"/>
    </row>
    <row r="17" spans="1:28" ht="15.75" customHeight="1" thickBot="1">
      <c r="A17" s="12" t="s">
        <v>15</v>
      </c>
      <c r="B17" s="88" t="s">
        <v>16</v>
      </c>
      <c r="C17" s="88"/>
      <c r="D17" s="88"/>
      <c r="E17" s="89"/>
      <c r="F17" s="2">
        <v>15.26</v>
      </c>
      <c r="G17" s="28"/>
      <c r="H17" s="27"/>
      <c r="I17" s="67"/>
      <c r="J17" s="68"/>
      <c r="K17" s="68"/>
      <c r="L17" s="68"/>
      <c r="M17" s="68"/>
      <c r="N17" s="68"/>
      <c r="O17" s="68"/>
      <c r="P17" s="68"/>
      <c r="Q17" s="68"/>
      <c r="R17" s="68"/>
      <c r="S17" s="69"/>
      <c r="AB17" s="43"/>
    </row>
    <row r="18" spans="1:28" ht="15.75" customHeight="1" thickBot="1">
      <c r="A18" s="12"/>
      <c r="G18" s="28"/>
      <c r="H18" s="27"/>
      <c r="I18" s="67"/>
      <c r="J18" s="68"/>
      <c r="K18" s="68"/>
      <c r="L18" s="68"/>
      <c r="M18" s="68"/>
      <c r="N18" s="68"/>
      <c r="O18" s="68"/>
      <c r="P18" s="68"/>
      <c r="Q18" s="68"/>
      <c r="R18" s="68"/>
      <c r="S18" s="69"/>
      <c r="V18" s="56"/>
      <c r="W18" s="7"/>
    </row>
    <row r="19" spans="1:28" ht="15.75" customHeight="1" thickBot="1">
      <c r="A19" s="12" t="s">
        <v>17</v>
      </c>
      <c r="B19" s="88" t="s">
        <v>18</v>
      </c>
      <c r="C19" s="88"/>
      <c r="D19" s="88"/>
      <c r="E19" s="89"/>
      <c r="F19" s="94" t="s">
        <v>19</v>
      </c>
      <c r="G19" s="95"/>
      <c r="H19" s="27"/>
      <c r="I19" s="67"/>
      <c r="J19" s="68"/>
      <c r="K19" s="68"/>
      <c r="L19" s="68"/>
      <c r="M19" s="68"/>
      <c r="N19" s="68"/>
      <c r="O19" s="68"/>
      <c r="P19" s="68"/>
      <c r="Q19" s="68"/>
      <c r="R19" s="68"/>
      <c r="S19" s="69"/>
    </row>
    <row r="20" spans="1:28" ht="18.75">
      <c r="A20" s="12"/>
      <c r="F20" s="14" t="s">
        <v>20</v>
      </c>
      <c r="G20" s="29" t="s">
        <v>21</v>
      </c>
      <c r="H20" s="27"/>
      <c r="I20" s="67"/>
      <c r="J20" s="68"/>
      <c r="K20" s="68"/>
      <c r="L20" s="68"/>
      <c r="M20" s="68"/>
      <c r="N20" s="68"/>
      <c r="O20" s="68"/>
      <c r="P20" s="68"/>
      <c r="Q20" s="68"/>
      <c r="R20" s="68"/>
      <c r="S20" s="69"/>
      <c r="W20" s="56"/>
      <c r="X20" s="7"/>
    </row>
    <row r="21" spans="1:28" ht="18.75">
      <c r="A21" s="12"/>
      <c r="F21" s="75">
        <v>45474</v>
      </c>
      <c r="G21" s="76">
        <v>45658</v>
      </c>
      <c r="H21" s="27"/>
      <c r="I21" s="67"/>
      <c r="J21" s="68"/>
      <c r="K21" s="68"/>
      <c r="L21" s="68"/>
      <c r="M21" s="68"/>
      <c r="N21" s="68"/>
      <c r="O21" s="68"/>
      <c r="P21" s="68"/>
      <c r="Q21" s="68"/>
      <c r="R21" s="68"/>
      <c r="S21" s="69"/>
      <c r="W21" s="54"/>
      <c r="X21" s="56"/>
    </row>
    <row r="22" spans="1:28" ht="15.75" customHeight="1" thickBot="1">
      <c r="A22" s="12"/>
      <c r="F22" s="15"/>
      <c r="G22" s="30"/>
      <c r="H22" s="27"/>
      <c r="I22" s="67"/>
      <c r="J22" s="68"/>
      <c r="K22" s="68"/>
      <c r="L22" s="68"/>
      <c r="M22" s="68"/>
      <c r="N22" s="68"/>
      <c r="O22" s="68"/>
      <c r="P22" s="68"/>
      <c r="Q22" s="68"/>
      <c r="R22" s="68"/>
      <c r="S22" s="69"/>
    </row>
    <row r="23" spans="1:28" ht="15.75" customHeight="1" thickBot="1">
      <c r="A23" s="12"/>
      <c r="F23" s="18">
        <f ca="1">IF(LEN(F14)&gt;0,MAX(INDIRECT(CONCATENATE("'Oude Loontabel'!",CHAR(65+MATCH(F14,'Oude Loontabel'!B1:J1,0)),":",CHAR(65+MATCH(F14,'Oude Loontabel'!B1:J1,0))))),"")</f>
        <v>15.26</v>
      </c>
      <c r="G23" s="31">
        <f ca="1">IF(LEN(F14)&gt;0,MAX(INDIRECT(CONCATENATE("'Nieuwe Loontabel'!",CHAR(65+MATCH(F14,'Nieuwe Loontabel'!B1:J1,0)),":",CHAR(65+MATCH(F14,'Nieuwe Loontabel'!B1:J1,0))))),"")</f>
        <v>15.68</v>
      </c>
      <c r="H23" s="27"/>
      <c r="I23" s="67"/>
      <c r="J23" s="68"/>
      <c r="K23" s="68"/>
      <c r="L23" s="68"/>
      <c r="M23" s="68"/>
      <c r="N23" s="68"/>
      <c r="O23" s="68"/>
      <c r="P23" s="68"/>
      <c r="Q23" s="68"/>
      <c r="R23" s="68"/>
      <c r="S23" s="69"/>
      <c r="V23" s="7"/>
      <c r="W23" s="7"/>
      <c r="X23" s="7"/>
      <c r="Y23" s="7"/>
      <c r="Z23" s="7"/>
    </row>
    <row r="24" spans="1:28" ht="18.75">
      <c r="A24" s="12"/>
      <c r="G24" s="28"/>
      <c r="H24" s="27"/>
      <c r="I24" s="67"/>
      <c r="J24" s="68"/>
      <c r="K24" s="68"/>
      <c r="L24" s="68"/>
      <c r="M24" s="68"/>
      <c r="N24" s="68"/>
      <c r="O24" s="68"/>
      <c r="P24" s="68"/>
      <c r="Q24" s="68"/>
      <c r="R24" s="68"/>
      <c r="S24" s="69"/>
      <c r="V24" s="7"/>
      <c r="W24" s="7"/>
      <c r="X24" s="7"/>
      <c r="Y24" s="7"/>
      <c r="Z24" s="7"/>
      <c r="AB24" s="43"/>
    </row>
    <row r="25" spans="1:28" ht="15.75" customHeight="1" thickBot="1">
      <c r="A25" s="12" t="s">
        <v>22</v>
      </c>
      <c r="B25" s="88" t="s">
        <v>23</v>
      </c>
      <c r="C25" s="88"/>
      <c r="D25" s="88"/>
      <c r="E25" s="88"/>
      <c r="F25" s="88"/>
      <c r="G25" s="93"/>
      <c r="H25" s="27"/>
      <c r="I25" s="67"/>
      <c r="J25" s="68"/>
      <c r="K25" s="68"/>
      <c r="L25" s="68"/>
      <c r="M25" s="68"/>
      <c r="N25" s="68"/>
      <c r="O25" s="68"/>
      <c r="P25" s="68"/>
      <c r="Q25" s="68"/>
      <c r="R25" s="68"/>
      <c r="S25" s="69"/>
      <c r="V25" s="7"/>
      <c r="W25" s="7"/>
      <c r="X25" s="7"/>
      <c r="Y25" s="7"/>
      <c r="Z25" s="7"/>
    </row>
    <row r="26" spans="1:28" ht="15" customHeight="1">
      <c r="A26" s="12"/>
      <c r="F26" s="73" t="s">
        <v>24</v>
      </c>
      <c r="G26" s="29" t="s">
        <v>21</v>
      </c>
      <c r="H26" s="27"/>
      <c r="I26" s="67"/>
      <c r="J26" s="68"/>
      <c r="K26" s="68"/>
      <c r="L26" s="68"/>
      <c r="M26" s="68"/>
      <c r="N26" s="68"/>
      <c r="O26" s="68"/>
      <c r="P26" s="68"/>
      <c r="Q26" s="68"/>
      <c r="R26" s="68"/>
      <c r="S26" s="69"/>
      <c r="V26" s="7"/>
      <c r="W26" s="55"/>
      <c r="X26" s="7"/>
      <c r="Y26" s="7"/>
      <c r="Z26" s="7"/>
    </row>
    <row r="27" spans="1:28" ht="33" customHeight="1">
      <c r="A27" s="48"/>
      <c r="B27" s="49"/>
      <c r="C27" s="49" t="s">
        <v>25</v>
      </c>
      <c r="D27" s="50" t="s">
        <v>26</v>
      </c>
      <c r="E27" s="50" t="s">
        <v>27</v>
      </c>
      <c r="F27" s="74"/>
      <c r="G27" s="46" t="s">
        <v>28</v>
      </c>
      <c r="H27" s="27"/>
      <c r="I27" s="67"/>
      <c r="J27" s="68"/>
      <c r="K27" s="68"/>
      <c r="L27" s="68"/>
      <c r="M27" s="68"/>
      <c r="N27" s="68"/>
      <c r="O27" s="68"/>
      <c r="P27" s="68"/>
      <c r="Q27" s="68"/>
      <c r="R27" s="68"/>
      <c r="S27" s="69"/>
      <c r="V27" s="7"/>
      <c r="W27" s="56"/>
      <c r="X27" s="7"/>
      <c r="Y27" s="7"/>
      <c r="Z27" s="7"/>
    </row>
    <row r="28" spans="1:28" ht="15.75" customHeight="1" thickBot="1">
      <c r="A28" s="48" t="s">
        <v>29</v>
      </c>
      <c r="B28" s="49"/>
      <c r="C28" s="49">
        <f ca="1">MATCH(F17,INDIRECT(CONCATENATE("'Oude Loontabel'!",CHAR(65+MATCH(F14,'Oude Loontabel'!B1:J1,0)),":",CHAR(65+MATCH(F14,'Oude Loontabel'!B1:J1,0)))),1)</f>
        <v>15</v>
      </c>
      <c r="D28" s="49" cm="1">
        <f t="array" aca="1" ref="D28" ca="1">INDEX(INDIRECT(CONCATENATE("'Oude Loontabel'!",CHAR(65+MATCH(F14,'Oude Loontabel'!B1:J1,0)),":",CHAR(65+MATCH(F14,'Oude Loontabel'!B1:J1,0)))),C28)</f>
        <v>15.26</v>
      </c>
      <c r="E28" s="49" cm="1">
        <f t="array" aca="1" ref="E28" ca="1">INDEX(INDIRECT(CONCATENATE("'Nieuwe Loontabel'!",CHAR(65+MATCH(F14,'Nieuwe Loontabel'!B1:J1,0)),":",CHAR(65+MATCH(F14,'Nieuwe Loontabel'!B1:J1,0)))),C28)</f>
        <v>15.68</v>
      </c>
      <c r="F28" s="16">
        <f ca="1">IF(((E28/D28)*F17)&lt;G23,((E28/D28)*F17),IF(F17&gt;G23,0,G23))</f>
        <v>15.68</v>
      </c>
      <c r="G28" s="32">
        <f ca="1">IF(F17&gt;G23,F17,0)</f>
        <v>0</v>
      </c>
      <c r="H28" s="27"/>
      <c r="I28" s="67"/>
      <c r="J28" s="68"/>
      <c r="K28" s="68"/>
      <c r="L28" s="68"/>
      <c r="M28" s="68"/>
      <c r="N28" s="68"/>
      <c r="O28" s="68"/>
      <c r="P28" s="68"/>
      <c r="Q28" s="68"/>
      <c r="R28" s="68"/>
      <c r="S28" s="69"/>
      <c r="V28" s="7"/>
      <c r="W28" s="7"/>
      <c r="X28" s="7"/>
      <c r="Y28" s="7"/>
      <c r="Z28" s="7"/>
      <c r="AA28" s="54"/>
    </row>
    <row r="29" spans="1:28" ht="18.75">
      <c r="A29" s="12"/>
      <c r="G29" s="28"/>
      <c r="H29" s="27"/>
      <c r="I29" s="67"/>
      <c r="J29" s="68"/>
      <c r="K29" s="68"/>
      <c r="L29" s="68"/>
      <c r="M29" s="68"/>
      <c r="N29" s="68"/>
      <c r="O29" s="68"/>
      <c r="P29" s="68"/>
      <c r="Q29" s="68"/>
      <c r="R29" s="68"/>
      <c r="S29" s="69"/>
      <c r="U29" s="47"/>
      <c r="V29" s="7"/>
      <c r="W29" s="7"/>
      <c r="X29" s="7"/>
      <c r="Y29" s="7"/>
      <c r="Z29" s="7"/>
      <c r="AA29" s="54"/>
    </row>
    <row r="30" spans="1:28" ht="19.5" thickBot="1">
      <c r="A30" s="12"/>
      <c r="B30" s="88"/>
      <c r="C30" s="88"/>
      <c r="D30" s="88"/>
      <c r="E30" s="88"/>
      <c r="F30" s="88"/>
      <c r="G30" s="93"/>
      <c r="H30" s="27"/>
      <c r="I30" s="67"/>
      <c r="J30" s="68"/>
      <c r="K30" s="68"/>
      <c r="L30" s="68"/>
      <c r="M30" s="68"/>
      <c r="N30" s="68"/>
      <c r="O30" s="68"/>
      <c r="P30" s="68"/>
      <c r="Q30" s="68"/>
      <c r="R30" s="68"/>
      <c r="S30" s="69"/>
      <c r="V30" s="7"/>
      <c r="W30" s="7"/>
      <c r="X30" s="7"/>
      <c r="Y30" s="7"/>
      <c r="Z30" s="7"/>
    </row>
    <row r="31" spans="1:28" ht="15.75" customHeight="1" thickBot="1">
      <c r="A31" s="12" t="s">
        <v>30</v>
      </c>
      <c r="B31" s="88" t="s">
        <v>31</v>
      </c>
      <c r="C31" s="88"/>
      <c r="D31" s="88"/>
      <c r="E31" s="88"/>
      <c r="F31" s="89"/>
      <c r="G31" s="31">
        <f ca="1">IF(((E28/D28)*F17)&lt;G23,((E28/D28)*F17),IF(F17&gt;G23,F17,G23))</f>
        <v>15.68</v>
      </c>
      <c r="H31" s="27"/>
      <c r="I31" s="67"/>
      <c r="J31" s="68"/>
      <c r="K31" s="68"/>
      <c r="L31" s="68"/>
      <c r="M31" s="68"/>
      <c r="N31" s="68"/>
      <c r="O31" s="68"/>
      <c r="P31" s="68"/>
      <c r="Q31" s="68"/>
      <c r="R31" s="68"/>
      <c r="S31" s="69"/>
      <c r="V31" s="7"/>
      <c r="W31" s="7"/>
      <c r="X31" s="7"/>
      <c r="Y31" s="7"/>
      <c r="Z31" s="7"/>
    </row>
    <row r="32" spans="1:28" ht="15.75" hidden="1" customHeight="1" thickBot="1">
      <c r="A32" s="12"/>
      <c r="B32" t="s">
        <v>32</v>
      </c>
      <c r="G32" s="39">
        <f ca="1">(100/F17*G31)/100-1</f>
        <v>2.7522935779816571E-2</v>
      </c>
      <c r="H32" s="27"/>
      <c r="I32" s="67"/>
      <c r="J32" s="68"/>
      <c r="K32" s="68"/>
      <c r="L32" s="68"/>
      <c r="M32" s="68"/>
      <c r="N32" s="68"/>
      <c r="O32" s="68"/>
      <c r="P32" s="68"/>
      <c r="Q32" s="68"/>
      <c r="R32" s="68"/>
      <c r="S32" s="69"/>
      <c r="V32" s="7"/>
      <c r="W32" s="7"/>
      <c r="X32" s="7"/>
      <c r="Y32" s="7"/>
      <c r="Z32" s="7"/>
      <c r="AB32" s="43"/>
    </row>
    <row r="33" spans="1:22" ht="15.75" customHeight="1" thickBot="1">
      <c r="A33" s="12"/>
      <c r="G33" s="33"/>
      <c r="H33" s="27"/>
      <c r="I33" s="67"/>
      <c r="J33" s="68"/>
      <c r="K33" s="68"/>
      <c r="L33" s="68"/>
      <c r="M33" s="68"/>
      <c r="N33" s="68"/>
      <c r="O33" s="68"/>
      <c r="P33" s="68"/>
      <c r="Q33" s="68"/>
      <c r="R33" s="68"/>
      <c r="S33" s="69"/>
    </row>
    <row r="34" spans="1:22" ht="16.5" customHeight="1" thickTop="1" thickBot="1">
      <c r="A34" s="96" t="s">
        <v>33</v>
      </c>
      <c r="B34" s="97"/>
      <c r="C34" s="97"/>
      <c r="D34" s="97"/>
      <c r="E34" s="97"/>
      <c r="F34" s="97"/>
      <c r="G34" s="98"/>
      <c r="H34" s="27"/>
      <c r="I34" s="67"/>
      <c r="J34" s="68"/>
      <c r="K34" s="68"/>
      <c r="L34" s="68"/>
      <c r="M34" s="68"/>
      <c r="N34" s="68"/>
      <c r="O34" s="68"/>
      <c r="P34" s="68"/>
      <c r="Q34" s="68"/>
      <c r="R34" s="68"/>
      <c r="S34" s="69"/>
    </row>
    <row r="35" spans="1:22" ht="111" customHeight="1" thickTop="1" thickBot="1">
      <c r="A35" s="61" t="s">
        <v>34</v>
      </c>
      <c r="B35" s="62"/>
      <c r="C35" s="62"/>
      <c r="D35" s="62"/>
      <c r="E35" s="62"/>
      <c r="F35" s="62"/>
      <c r="G35" s="63"/>
      <c r="H35" s="52"/>
      <c r="I35" s="70"/>
      <c r="J35" s="71"/>
      <c r="K35" s="71"/>
      <c r="L35" s="71"/>
      <c r="M35" s="71"/>
      <c r="N35" s="71"/>
      <c r="O35" s="71"/>
      <c r="P35" s="71"/>
      <c r="Q35" s="71"/>
      <c r="R35" s="71"/>
      <c r="S35" s="72"/>
    </row>
    <row r="36" spans="1:22" ht="15.75" thickTop="1">
      <c r="A36" s="17"/>
      <c r="B36" s="17"/>
      <c r="C36" s="17"/>
      <c r="D36" s="17"/>
      <c r="E36" s="17"/>
      <c r="F36" s="17"/>
      <c r="G36" s="17"/>
      <c r="H36" s="17"/>
    </row>
    <row r="37" spans="1:22">
      <c r="E37" s="20"/>
      <c r="F37" s="20"/>
      <c r="V37" s="51"/>
    </row>
    <row r="39" spans="1:22">
      <c r="E39" s="21"/>
      <c r="F39" s="21"/>
    </row>
    <row r="40" spans="1:22">
      <c r="E40" s="7"/>
    </row>
    <row r="41" spans="1:22">
      <c r="E41" s="20"/>
      <c r="F41" s="20"/>
    </row>
    <row r="43" spans="1:22">
      <c r="A43" s="19"/>
      <c r="E43" s="21"/>
      <c r="F43" s="21"/>
    </row>
    <row r="44" spans="1:22">
      <c r="F44" s="7"/>
    </row>
    <row r="45" spans="1:22">
      <c r="E45" s="20"/>
      <c r="F45" s="20"/>
    </row>
    <row r="47" spans="1:22">
      <c r="E47" s="21"/>
      <c r="F47" s="21"/>
    </row>
    <row r="48" spans="1:22">
      <c r="E48" s="7"/>
      <c r="F48" s="7"/>
    </row>
    <row r="49" spans="1:6">
      <c r="E49" s="20"/>
      <c r="F49" s="20"/>
    </row>
    <row r="51" spans="1:6">
      <c r="E51" s="21"/>
      <c r="F51" s="21"/>
    </row>
    <row r="52" spans="1:6">
      <c r="E52" s="7"/>
      <c r="F52" s="22"/>
    </row>
    <row r="53" spans="1:6">
      <c r="E53" s="20"/>
      <c r="F53" s="20"/>
    </row>
    <row r="55" spans="1:6">
      <c r="A55" s="19"/>
      <c r="E55" s="21"/>
      <c r="F55" s="21"/>
    </row>
    <row r="56" spans="1:6">
      <c r="F56" s="7"/>
    </row>
    <row r="57" spans="1:6">
      <c r="E57" s="20"/>
      <c r="F57" s="20"/>
    </row>
    <row r="59" spans="1:6">
      <c r="E59" s="21"/>
      <c r="F59" s="21"/>
    </row>
    <row r="60" spans="1:6">
      <c r="F60" s="7"/>
    </row>
    <row r="61" spans="1:6">
      <c r="E61" s="20"/>
      <c r="F61" s="20"/>
    </row>
    <row r="63" spans="1:6">
      <c r="E63" s="21"/>
      <c r="F63" s="21"/>
    </row>
    <row r="64" spans="1:6">
      <c r="E64" s="7"/>
      <c r="F64" s="22"/>
    </row>
    <row r="65" spans="5:6">
      <c r="E65" s="20"/>
      <c r="F65" s="20"/>
    </row>
  </sheetData>
  <sheetProtection algorithmName="SHA-512" hashValue="C3a1tp8eu89Z7MOEw3o7uUtzu+bSkoqM4VTRwa86weBkyMMeVk/KxZcbzLIJaliIjPs0F4mTql2j+7lDrfkf6A==" saltValue="jmaGUY6T7jUENcs5XYQExw==" spinCount="100000" sheet="1" objects="1" scenarios="1"/>
  <mergeCells count="19">
    <mergeCell ref="B25:G25"/>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J18" sqref="J18"/>
    </sheetView>
  </sheetViews>
  <sheetFormatPr defaultRowHeight="15"/>
  <cols>
    <col min="1" max="1" width="21.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1" hidden="1" customWidth="1"/>
    <col min="8" max="9" width="12.5703125" hidden="1" customWidth="1"/>
    <col min="10" max="10" width="12" customWidth="1"/>
    <col min="11" max="11" width="11.28515625" customWidth="1"/>
    <col min="12" max="12" width="10" customWidth="1"/>
    <col min="13" max="13" width="13.85546875" style="43" hidden="1" customWidth="1"/>
  </cols>
  <sheetData>
    <row r="1" spans="1:13" ht="74.25" customHeight="1">
      <c r="A1" s="3" t="s">
        <v>35</v>
      </c>
      <c r="B1" t="s">
        <v>36</v>
      </c>
      <c r="C1" s="4" t="s">
        <v>37</v>
      </c>
      <c r="D1" s="3" t="s">
        <v>38</v>
      </c>
      <c r="E1" s="5" t="s">
        <v>20</v>
      </c>
      <c r="F1" s="5" t="s">
        <v>21</v>
      </c>
      <c r="G1" s="40" t="s">
        <v>39</v>
      </c>
      <c r="H1" s="5" t="s">
        <v>40</v>
      </c>
      <c r="I1" s="5" t="s">
        <v>41</v>
      </c>
      <c r="J1" s="5" t="s">
        <v>24</v>
      </c>
      <c r="K1" s="5" t="s">
        <v>42</v>
      </c>
      <c r="L1" s="5" t="s">
        <v>43</v>
      </c>
      <c r="M1" s="42" t="s">
        <v>44</v>
      </c>
    </row>
    <row r="2" spans="1:13">
      <c r="A2" s="6"/>
      <c r="B2" t="str">
        <f>Rekentool!B$12</f>
        <v>Mode, Juweliers en Parfumerieën, Verf en Woninginrichting en Tabaks- en Gemakswinkels</v>
      </c>
      <c r="C2" s="6" t="s">
        <v>14</v>
      </c>
      <c r="D2" s="6">
        <v>3.98</v>
      </c>
      <c r="E2" s="1">
        <f ca="1">IF(LEN(Tabel1[[#This Row],[Functiegroep]])&gt;0,MAX(INDIRECT(CONCATENATE("'Oude Loontabel'!",CHAR(65+MATCH(Tabel1[[#This Row],[Functiegroep]],'Oude Loontabel'!B$1:J$1,0)),":",CHAR(65+MATCH(Tabel1[[#This Row],[Functiegroep]],'Oude Loontabel'!B$1:J$1,0))))),"")</f>
        <v>15.26</v>
      </c>
      <c r="F2" s="1">
        <f ca="1">IF(LEN(Tabel1[[#This Row],[Functiegroep]])&gt;0,MAX(INDIRECT(CONCATENATE("'Nieuwe Loontabel'!",CHAR(65+MATCH(Tabel1[[#This Row],[Functiegroep]],'Nieuwe Loontabel'!B$1:J$1,0)),":",CHAR(65+MATCH(Tabel1[[#This Row],[Functiegroep]],'Nieuwe Loontabel'!B$1:J$1,0))))),"")</f>
        <v>15.68</v>
      </c>
      <c r="G2" s="44" t="e">
        <f ca="1">MATCH(Tabel1[[#This Row],[Uurloon]],INDIRECT(CONCATENATE("'Oude Loontabel'!",CHAR(65+MATCH(Tabel1[[#This Row],[Functiegroep]],'Oude Loontabel'!B$1:J$1,0)),":",CHAR(65+MATCH(Tabel1[[#This Row],[Functiegroep]],'Oude Loontabel'!B$1:J$1,0)))),1)</f>
        <v>#N/A</v>
      </c>
      <c r="H2" s="45" t="e" cm="1">
        <f t="array" aca="1" ref="H2" ca="1">INDEX(INDIRECT(CONCATENATE("'Oude Loontabel'!",CHAR(65+MATCH(Tabel1[[#This Row],[Functiegroep]],'Oude Loontabel'!B$1:J$1,0)),":",CHAR(65+MATCH(Tabel1[[#This Row],[Functiegroep]],'Oude Loontabel'!B$1:J$1,0)))),Tabel1[[#This Row],[ROW_TEMP]])</f>
        <v>#N/A</v>
      </c>
      <c r="I2" s="45" t="e" cm="1">
        <f t="array" aca="1" ref="I2" ca="1">INDEX(INDIRECT(CONCATENATE("'Nieuwe Loontabel'!",CHAR(65+MATCH(Tabel1[[#This Row],[Functiegroep]],'Nieuwe Loontabel'!B$1:J$1,0)),":",CHAR(65+MATCH(Tabel1[[#This Row],[Functiegroep]],'Nieuwe Loontabel'!B$1:J$1,0)))),Tabel1[[#This Row],[ROW_TEMP]])</f>
        <v>#N/A</v>
      </c>
      <c r="J2" s="7" t="e">
        <f ca="1">IF(((Tabel1[[#This Row],[CLOS_NEW]]/Tabel1[[#This Row],[CLOS_OLD]])*Tabel1[[#This Row],[Uurloon]])&lt;Tabel1[[#This Row],[nieuw maximum]],((Tabel1[[#This Row],[CLOS_NEW]]/Tabel1[[#This Row],[CLOS_OLD]])*Tabel1[[#This Row],[Uurloon]]),IF(Tabel1[[#This Row],[Uurloon]]&gt;Tabel1[[#This Row],[nieuw maximum]],0,Tabel1[[#This Row],[nieuw maximum]]))</f>
        <v>#N/A</v>
      </c>
      <c r="K2" s="7">
        <f ca="1">IF(Tabel1[[#This Row],[Uurloon]]&gt;Tabel1[[#This Row],[nieuw maximum]],Tabel1[[#This Row],[Uurloon]],0)</f>
        <v>0</v>
      </c>
      <c r="L2"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2" s="43" t="e">
        <f ca="1">(100/Tabel1[[#This Row],[Uurloon]]*Tabel1[[#This Row],[Nieuw uurloon]])/100-1</f>
        <v>#N/A</v>
      </c>
    </row>
    <row r="3" spans="1:13">
      <c r="A3" s="6"/>
      <c r="B3" t="str">
        <f>Rekentool!B$12</f>
        <v>Mode, Juweliers en Parfumerieën, Verf en Woninginrichting en Tabaks- en Gemakswinkels</v>
      </c>
      <c r="C3" s="6" t="s">
        <v>45</v>
      </c>
      <c r="D3" s="6">
        <v>3.98</v>
      </c>
      <c r="E3" s="1">
        <f ca="1">IF(LEN(Tabel1[[#This Row],[Functiegroep]])&gt;0,MAX(INDIRECT(CONCATENATE("'Oude Loontabel'!",CHAR(65+MATCH(Tabel1[[#This Row],[Functiegroep]],'Oude Loontabel'!B$1:J$1,0)),":",CHAR(65+MATCH(Tabel1[[#This Row],[Functiegroep]],'Oude Loontabel'!B$1:J$1,0))))),"")</f>
        <v>15.26</v>
      </c>
      <c r="F3" s="1">
        <f ca="1">IF(LEN(Tabel1[[#This Row],[Functiegroep]])&gt;0,MAX(INDIRECT(CONCATENATE("'Nieuwe Loontabel'!",CHAR(65+MATCH(Tabel1[[#This Row],[Functiegroep]],'Nieuwe Loontabel'!B$1:J$1,0)),":",CHAR(65+MATCH(Tabel1[[#This Row],[Functiegroep]],'Nieuwe Loontabel'!B$1:J$1,0))))),"")</f>
        <v>15.68</v>
      </c>
      <c r="G3" s="44" t="e">
        <f ca="1">MATCH(Tabel1[[#This Row],[Uurloon]],INDIRECT(CONCATENATE("'Oude Loontabel'!",CHAR(65+MATCH(Tabel1[[#This Row],[Functiegroep]],'Oude Loontabel'!B$1:J$1,0)),":",CHAR(65+MATCH(Tabel1[[#This Row],[Functiegroep]],'Oude Loontabel'!B$1:J$1,0)))),1)</f>
        <v>#N/A</v>
      </c>
      <c r="H3" s="45" t="e" cm="1">
        <f t="array" aca="1" ref="H3" ca="1">INDEX(INDIRECT(CONCATENATE("'Oude Loontabel'!",CHAR(65+MATCH(Tabel1[[#This Row],[Functiegroep]],'Oude Loontabel'!B$1:J$1,0)),":",CHAR(65+MATCH(Tabel1[[#This Row],[Functiegroep]],'Oude Loontabel'!B$1:J$1,0)))),Tabel1[[#This Row],[ROW_TEMP]])</f>
        <v>#N/A</v>
      </c>
      <c r="I3" s="45" t="e" cm="1">
        <f t="array" aca="1" ref="I3" ca="1">INDEX(INDIRECT(CONCATENATE("'Nieuwe Loontabel'!",CHAR(65+MATCH(Tabel1[[#This Row],[Functiegroep]],'Nieuwe Loontabel'!B$1:J$1,0)),":",CHAR(65+MATCH(Tabel1[[#This Row],[Functiegroep]],'Nieuwe Loontabel'!B$1:J$1,0)))),Tabel1[[#This Row],[ROW_TEMP]])</f>
        <v>#N/A</v>
      </c>
      <c r="J3" s="7" t="e">
        <f ca="1">IF(((Tabel1[[#This Row],[CLOS_NEW]]/Tabel1[[#This Row],[CLOS_OLD]])*Tabel1[[#This Row],[Uurloon]])&lt;Tabel1[[#This Row],[nieuw maximum]],((Tabel1[[#This Row],[CLOS_NEW]]/Tabel1[[#This Row],[CLOS_OLD]])*Tabel1[[#This Row],[Uurloon]]),IF(Tabel1[[#This Row],[Uurloon]]&gt;Tabel1[[#This Row],[nieuw maximum]],0,Tabel1[[#This Row],[nieuw maximum]]))</f>
        <v>#N/A</v>
      </c>
      <c r="K3" s="7">
        <f ca="1">IF(Tabel1[[#This Row],[Uurloon]]&gt;Tabel1[[#This Row],[nieuw maximum]],Tabel1[[#This Row],[Uurloon]],0)</f>
        <v>0</v>
      </c>
      <c r="L3"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3" s="43" t="e">
        <f ca="1">(100/Tabel1[[#This Row],[Uurloon]]*Tabel1[[#This Row],[Nieuw uurloon]])/100-1</f>
        <v>#N/A</v>
      </c>
    </row>
    <row r="4" spans="1:13">
      <c r="A4" s="6"/>
      <c r="B4" t="str">
        <f>Rekentool!B$12</f>
        <v>Mode, Juweliers en Parfumerieën, Verf en Woninginrichting en Tabaks- en Gemakswinkels</v>
      </c>
      <c r="C4" s="6" t="s">
        <v>46</v>
      </c>
      <c r="D4" s="6">
        <v>4.04</v>
      </c>
      <c r="E4" s="1">
        <f ca="1">IF(LEN(Tabel1[[#This Row],[Functiegroep]])&gt;0,MAX(INDIRECT(CONCATENATE("'Oude Loontabel'!",CHAR(65+MATCH(Tabel1[[#This Row],[Functiegroep]],'Oude Loontabel'!B$1:J$1,0)),":",CHAR(65+MATCH(Tabel1[[#This Row],[Functiegroep]],'Oude Loontabel'!B$1:J$1,0))))),"")</f>
        <v>15.95</v>
      </c>
      <c r="F4" s="1">
        <f ca="1">IF(LEN(Tabel1[[#This Row],[Functiegroep]])&gt;0,MAX(INDIRECT(CONCATENATE("'Nieuwe Loontabel'!",CHAR(65+MATCH(Tabel1[[#This Row],[Functiegroep]],'Nieuwe Loontabel'!B$1:J$1,0)),":",CHAR(65+MATCH(Tabel1[[#This Row],[Functiegroep]],'Nieuwe Loontabel'!B$1:J$1,0))))),"")</f>
        <v>16.39</v>
      </c>
      <c r="G4" s="44" t="e">
        <f ca="1">MATCH(Tabel1[[#This Row],[Uurloon]],INDIRECT(CONCATENATE("'Oude Loontabel'!",CHAR(65+MATCH(Tabel1[[#This Row],[Functiegroep]],'Oude Loontabel'!B$1:J$1,0)),":",CHAR(65+MATCH(Tabel1[[#This Row],[Functiegroep]],'Oude Loontabel'!B$1:J$1,0)))),1)</f>
        <v>#N/A</v>
      </c>
      <c r="H4" s="45" t="e" cm="1">
        <f t="array" aca="1" ref="H4" ca="1">INDEX(INDIRECT(CONCATENATE("'Oude Loontabel'!",CHAR(65+MATCH(Tabel1[[#This Row],[Functiegroep]],'Oude Loontabel'!B$1:J$1,0)),":",CHAR(65+MATCH(Tabel1[[#This Row],[Functiegroep]],'Oude Loontabel'!B$1:J$1,0)))),Tabel1[[#This Row],[ROW_TEMP]])</f>
        <v>#N/A</v>
      </c>
      <c r="I4" s="45" t="e" cm="1">
        <f t="array" aca="1" ref="I4" ca="1">INDEX(INDIRECT(CONCATENATE("'Nieuwe Loontabel'!",CHAR(65+MATCH(Tabel1[[#This Row],[Functiegroep]],'Nieuwe Loontabel'!B$1:J$1,0)),":",CHAR(65+MATCH(Tabel1[[#This Row],[Functiegroep]],'Nieuwe Loontabel'!B$1:J$1,0)))),Tabel1[[#This Row],[ROW_TEMP]])</f>
        <v>#N/A</v>
      </c>
      <c r="J4" s="7" t="e">
        <f ca="1">IF(((Tabel1[[#This Row],[CLOS_NEW]]/Tabel1[[#This Row],[CLOS_OLD]])*Tabel1[[#This Row],[Uurloon]])&lt;Tabel1[[#This Row],[nieuw maximum]],((Tabel1[[#This Row],[CLOS_NEW]]/Tabel1[[#This Row],[CLOS_OLD]])*Tabel1[[#This Row],[Uurloon]]),IF(Tabel1[[#This Row],[Uurloon]]&gt;Tabel1[[#This Row],[nieuw maximum]],0,Tabel1[[#This Row],[nieuw maximum]]))</f>
        <v>#N/A</v>
      </c>
      <c r="K4" s="7">
        <f ca="1">IF(Tabel1[[#This Row],[Uurloon]]&gt;Tabel1[[#This Row],[nieuw maximum]],Tabel1[[#This Row],[Uurloon]],0)</f>
        <v>0</v>
      </c>
      <c r="L4"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4" s="43" t="e">
        <f ca="1">(100/Tabel1[[#This Row],[Uurloon]]*Tabel1[[#This Row],[Nieuw uurloon]])/100-1</f>
        <v>#N/A</v>
      </c>
    </row>
    <row r="5" spans="1:13">
      <c r="A5" s="6"/>
      <c r="B5" t="str">
        <f>Rekentool!B$12</f>
        <v>Mode, Juweliers en Parfumerieën, Verf en Woninginrichting en Tabaks- en Gemakswinkels</v>
      </c>
      <c r="C5" s="6" t="s">
        <v>47</v>
      </c>
      <c r="D5" s="6">
        <v>4.74</v>
      </c>
      <c r="E5" s="1">
        <f ca="1">IF(LEN(Tabel1[[#This Row],[Functiegroep]])&gt;0,MAX(INDIRECT(CONCATENATE("'Oude Loontabel'!",CHAR(65+MATCH(Tabel1[[#This Row],[Functiegroep]],'Oude Loontabel'!B$1:J$1,0)),":",CHAR(65+MATCH(Tabel1[[#This Row],[Functiegroep]],'Oude Loontabel'!B$1:J$1,0))))),"")</f>
        <v>16.850000000000001</v>
      </c>
      <c r="F5" s="1">
        <f ca="1">IF(LEN(Tabel1[[#This Row],[Functiegroep]])&gt;0,MAX(INDIRECT(CONCATENATE("'Nieuwe Loontabel'!",CHAR(65+MATCH(Tabel1[[#This Row],[Functiegroep]],'Nieuwe Loontabel'!B$1:J$1,0)),":",CHAR(65+MATCH(Tabel1[[#This Row],[Functiegroep]],'Nieuwe Loontabel'!B$1:J$1,0))))),"")</f>
        <v>17.309999999999999</v>
      </c>
      <c r="G5" s="44" t="e">
        <f ca="1">MATCH(Tabel1[[#This Row],[Uurloon]],INDIRECT(CONCATENATE("'Oude Loontabel'!",CHAR(65+MATCH(Tabel1[[#This Row],[Functiegroep]],'Oude Loontabel'!B$1:J$1,0)),":",CHAR(65+MATCH(Tabel1[[#This Row],[Functiegroep]],'Oude Loontabel'!B$1:J$1,0)))),1)</f>
        <v>#N/A</v>
      </c>
      <c r="H5" s="45" t="e" cm="1">
        <f t="array" aca="1" ref="H5" ca="1">INDEX(INDIRECT(CONCATENATE("'Oude Loontabel'!",CHAR(65+MATCH(Tabel1[[#This Row],[Functiegroep]],'Oude Loontabel'!B$1:J$1,0)),":",CHAR(65+MATCH(Tabel1[[#This Row],[Functiegroep]],'Oude Loontabel'!B$1:J$1,0)))),Tabel1[[#This Row],[ROW_TEMP]])</f>
        <v>#N/A</v>
      </c>
      <c r="I5" s="45" t="e" cm="1">
        <f t="array" aca="1" ref="I5" ca="1">INDEX(INDIRECT(CONCATENATE("'Nieuwe Loontabel'!",CHAR(65+MATCH(Tabel1[[#This Row],[Functiegroep]],'Nieuwe Loontabel'!B$1:J$1,0)),":",CHAR(65+MATCH(Tabel1[[#This Row],[Functiegroep]],'Nieuwe Loontabel'!B$1:J$1,0)))),Tabel1[[#This Row],[ROW_TEMP]])</f>
        <v>#N/A</v>
      </c>
      <c r="J5" s="7" t="e">
        <f ca="1">IF(((Tabel1[[#This Row],[CLOS_NEW]]/Tabel1[[#This Row],[CLOS_OLD]])*Tabel1[[#This Row],[Uurloon]])&lt;Tabel1[[#This Row],[nieuw maximum]],((Tabel1[[#This Row],[CLOS_NEW]]/Tabel1[[#This Row],[CLOS_OLD]])*Tabel1[[#This Row],[Uurloon]]),IF(Tabel1[[#This Row],[Uurloon]]&gt;Tabel1[[#This Row],[nieuw maximum]],0,Tabel1[[#This Row],[nieuw maximum]]))</f>
        <v>#N/A</v>
      </c>
      <c r="K5" s="7">
        <f ca="1">IF(Tabel1[[#This Row],[Uurloon]]&gt;Tabel1[[#This Row],[nieuw maximum]],Tabel1[[#This Row],[Uurloon]],0)</f>
        <v>0</v>
      </c>
      <c r="L5"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5" s="43" t="e">
        <f ca="1">(100/Tabel1[[#This Row],[Uurloon]]*Tabel1[[#This Row],[Nieuw uurloon]])/100-1</f>
        <v>#N/A</v>
      </c>
    </row>
    <row r="6" spans="1:13">
      <c r="A6" s="8"/>
      <c r="B6" t="str">
        <f>Rekentool!B$12</f>
        <v>Mode, Juweliers en Parfumerieën, Verf en Woninginrichting en Tabaks- en Gemakswinkels</v>
      </c>
      <c r="C6" s="6" t="s">
        <v>48</v>
      </c>
      <c r="D6" s="6">
        <v>5.62</v>
      </c>
      <c r="E6" s="1">
        <f ca="1">IF(LEN(Tabel1[[#This Row],[Functiegroep]])&gt;0,MAX(INDIRECT(CONCATENATE("'Oude Loontabel'!",CHAR(65+MATCH(Tabel1[[#This Row],[Functiegroep]],'Oude Loontabel'!B$1:J$1,0)),":",CHAR(65+MATCH(Tabel1[[#This Row],[Functiegroep]],'Oude Loontabel'!B$1:J$1,0))))),"")</f>
        <v>18.96</v>
      </c>
      <c r="F6" s="1">
        <f ca="1">IF(LEN(Tabel1[[#This Row],[Functiegroep]])&gt;0,MAX(INDIRECT(CONCATENATE("'Nieuwe Loontabel'!",CHAR(65+MATCH(Tabel1[[#This Row],[Functiegroep]],'Nieuwe Loontabel'!B$1:J$1,0)),":",CHAR(65+MATCH(Tabel1[[#This Row],[Functiegroep]],'Nieuwe Loontabel'!B$1:J$1,0))))),"")</f>
        <v>19.489999999999998</v>
      </c>
      <c r="G6" s="44" t="e">
        <f ca="1">MATCH(Tabel1[[#This Row],[Uurloon]],INDIRECT(CONCATENATE("'Oude Loontabel'!",CHAR(65+MATCH(Tabel1[[#This Row],[Functiegroep]],'Oude Loontabel'!B$1:J$1,0)),":",CHAR(65+MATCH(Tabel1[[#This Row],[Functiegroep]],'Oude Loontabel'!B$1:J$1,0)))),1)</f>
        <v>#N/A</v>
      </c>
      <c r="H6" s="45" t="e" cm="1">
        <f t="array" aca="1" ref="H6" ca="1">INDEX(INDIRECT(CONCATENATE("'Oude Loontabel'!",CHAR(65+MATCH(Tabel1[[#This Row],[Functiegroep]],'Oude Loontabel'!B$1:J$1,0)),":",CHAR(65+MATCH(Tabel1[[#This Row],[Functiegroep]],'Oude Loontabel'!B$1:J$1,0)))),Tabel1[[#This Row],[ROW_TEMP]])</f>
        <v>#N/A</v>
      </c>
      <c r="I6" s="45" t="e" cm="1">
        <f t="array" aca="1" ref="I6" ca="1">INDEX(INDIRECT(CONCATENATE("'Nieuwe Loontabel'!",CHAR(65+MATCH(Tabel1[[#This Row],[Functiegroep]],'Nieuwe Loontabel'!B$1:J$1,0)),":",CHAR(65+MATCH(Tabel1[[#This Row],[Functiegroep]],'Nieuwe Loontabel'!B$1:J$1,0)))),Tabel1[[#This Row],[ROW_TEMP]])</f>
        <v>#N/A</v>
      </c>
      <c r="J6" s="7" t="e">
        <f ca="1">IF(((Tabel1[[#This Row],[CLOS_NEW]]/Tabel1[[#This Row],[CLOS_OLD]])*Tabel1[[#This Row],[Uurloon]])&lt;Tabel1[[#This Row],[nieuw maximum]],((Tabel1[[#This Row],[CLOS_NEW]]/Tabel1[[#This Row],[CLOS_OLD]])*Tabel1[[#This Row],[Uurloon]]),IF(Tabel1[[#This Row],[Uurloon]]&gt;Tabel1[[#This Row],[nieuw maximum]],0,Tabel1[[#This Row],[nieuw maximum]]))</f>
        <v>#N/A</v>
      </c>
      <c r="K6" s="7">
        <f ca="1">IF(Tabel1[[#This Row],[Uurloon]]&gt;Tabel1[[#This Row],[nieuw maximum]],Tabel1[[#This Row],[Uurloon]],0)</f>
        <v>0</v>
      </c>
      <c r="L6"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6" s="43" t="e">
        <f ca="1">(100/Tabel1[[#This Row],[Uurloon]]*Tabel1[[#This Row],[Nieuw uurloon]])/100-1</f>
        <v>#N/A</v>
      </c>
    </row>
    <row r="7" spans="1:13">
      <c r="A7" s="6"/>
      <c r="B7" t="str">
        <f>Rekentool!B$12</f>
        <v>Mode, Juweliers en Parfumerieën, Verf en Woninginrichting en Tabaks- en Gemakswinkels</v>
      </c>
      <c r="C7" s="6" t="s">
        <v>49</v>
      </c>
      <c r="D7" s="6">
        <v>8.94</v>
      </c>
      <c r="E7" s="1">
        <f ca="1">IF(LEN(Tabel1[[#This Row],[Functiegroep]])&gt;0,MAX(INDIRECT(CONCATENATE("'Oude Loontabel'!",CHAR(65+MATCH(Tabel1[[#This Row],[Functiegroep]],'Oude Loontabel'!B$1:J$1,0)),":",CHAR(65+MATCH(Tabel1[[#This Row],[Functiegroep]],'Oude Loontabel'!B$1:J$1,0))))),"")</f>
        <v>20.65</v>
      </c>
      <c r="F7" s="1">
        <f ca="1">IF(LEN(Tabel1[[#This Row],[Functiegroep]])&gt;0,MAX(INDIRECT(CONCATENATE("'Nieuwe Loontabel'!",CHAR(65+MATCH(Tabel1[[#This Row],[Functiegroep]],'Nieuwe Loontabel'!B$1:J$1,0)),":",CHAR(65+MATCH(Tabel1[[#This Row],[Functiegroep]],'Nieuwe Loontabel'!B$1:J$1,0))))),"")</f>
        <v>21.22</v>
      </c>
      <c r="G7" s="44" t="e">
        <f ca="1">MATCH(Tabel1[[#This Row],[Uurloon]],INDIRECT(CONCATENATE("'Oude Loontabel'!",CHAR(65+MATCH(Tabel1[[#This Row],[Functiegroep]],'Oude Loontabel'!B$1:J$1,0)),":",CHAR(65+MATCH(Tabel1[[#This Row],[Functiegroep]],'Oude Loontabel'!B$1:J$1,0)))),1)</f>
        <v>#N/A</v>
      </c>
      <c r="H7" s="45" t="e" cm="1">
        <f t="array" aca="1" ref="H7" ca="1">INDEX(INDIRECT(CONCATENATE("'Oude Loontabel'!",CHAR(65+MATCH(Tabel1[[#This Row],[Functiegroep]],'Oude Loontabel'!B$1:J$1,0)),":",CHAR(65+MATCH(Tabel1[[#This Row],[Functiegroep]],'Oude Loontabel'!B$1:J$1,0)))),Tabel1[[#This Row],[ROW_TEMP]])</f>
        <v>#N/A</v>
      </c>
      <c r="I7" s="45" t="e" cm="1">
        <f t="array" aca="1" ref="I7" ca="1">INDEX(INDIRECT(CONCATENATE("'Nieuwe Loontabel'!",CHAR(65+MATCH(Tabel1[[#This Row],[Functiegroep]],'Nieuwe Loontabel'!B$1:J$1,0)),":",CHAR(65+MATCH(Tabel1[[#This Row],[Functiegroep]],'Nieuwe Loontabel'!B$1:J$1,0)))),Tabel1[[#This Row],[ROW_TEMP]])</f>
        <v>#N/A</v>
      </c>
      <c r="J7" s="7" t="e">
        <f ca="1">IF(((Tabel1[[#This Row],[CLOS_NEW]]/Tabel1[[#This Row],[CLOS_OLD]])*Tabel1[[#This Row],[Uurloon]])&lt;Tabel1[[#This Row],[nieuw maximum]],((Tabel1[[#This Row],[CLOS_NEW]]/Tabel1[[#This Row],[CLOS_OLD]])*Tabel1[[#This Row],[Uurloon]]),IF(Tabel1[[#This Row],[Uurloon]]&gt;Tabel1[[#This Row],[nieuw maximum]],0,Tabel1[[#This Row],[nieuw maximum]]))</f>
        <v>#N/A</v>
      </c>
      <c r="K7" s="7">
        <f ca="1">IF(Tabel1[[#This Row],[Uurloon]]&gt;Tabel1[[#This Row],[nieuw maximum]],Tabel1[[#This Row],[Uurloon]],0)</f>
        <v>0</v>
      </c>
      <c r="L7"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7" s="43" t="e">
        <f ca="1">(100/Tabel1[[#This Row],[Uurloon]]*Tabel1[[#This Row],[Nieuw uurloon]])/100-1</f>
        <v>#N/A</v>
      </c>
    </row>
    <row r="8" spans="1:13">
      <c r="A8" s="6"/>
      <c r="B8" t="str">
        <f>Rekentool!B$12</f>
        <v>Mode, Juweliers en Parfumerieën, Verf en Woninginrichting en Tabaks- en Gemakswinkels</v>
      </c>
      <c r="C8" s="6" t="s">
        <v>50</v>
      </c>
      <c r="D8" s="6">
        <v>9.65</v>
      </c>
      <c r="E8" s="1">
        <f ca="1">IF(LEN(Tabel1[[#This Row],[Functiegroep]])&gt;0,MAX(INDIRECT(CONCATENATE("'Oude Loontabel'!",CHAR(65+MATCH(Tabel1[[#This Row],[Functiegroep]],'Oude Loontabel'!B$1:J$1,0)),":",CHAR(65+MATCH(Tabel1[[#This Row],[Functiegroep]],'Oude Loontabel'!B$1:J$1,0))))),"")</f>
        <v>22.95</v>
      </c>
      <c r="F8" s="1">
        <f ca="1">IF(LEN(Tabel1[[#This Row],[Functiegroep]])&gt;0,MAX(INDIRECT(CONCATENATE("'Nieuwe Loontabel'!",CHAR(65+MATCH(Tabel1[[#This Row],[Functiegroep]],'Nieuwe Loontabel'!B$1:J$1,0)),":",CHAR(65+MATCH(Tabel1[[#This Row],[Functiegroep]],'Nieuwe Loontabel'!B$1:J$1,0))))),"")</f>
        <v>23.58</v>
      </c>
      <c r="G8" s="44" t="e">
        <f ca="1">MATCH(Tabel1[[#This Row],[Uurloon]],INDIRECT(CONCATENATE("'Oude Loontabel'!",CHAR(65+MATCH(Tabel1[[#This Row],[Functiegroep]],'Oude Loontabel'!B$1:J$1,0)),":",CHAR(65+MATCH(Tabel1[[#This Row],[Functiegroep]],'Oude Loontabel'!B$1:J$1,0)))),1)</f>
        <v>#N/A</v>
      </c>
      <c r="H8" s="45" t="e" cm="1">
        <f t="array" aca="1" ref="H8" ca="1">INDEX(INDIRECT(CONCATENATE("'Oude Loontabel'!",CHAR(65+MATCH(Tabel1[[#This Row],[Functiegroep]],'Oude Loontabel'!B$1:J$1,0)),":",CHAR(65+MATCH(Tabel1[[#This Row],[Functiegroep]],'Oude Loontabel'!B$1:J$1,0)))),Tabel1[[#This Row],[ROW_TEMP]])</f>
        <v>#N/A</v>
      </c>
      <c r="I8" s="45" t="e" cm="1">
        <f t="array" aca="1" ref="I8" ca="1">INDEX(INDIRECT(CONCATENATE("'Nieuwe Loontabel'!",CHAR(65+MATCH(Tabel1[[#This Row],[Functiegroep]],'Nieuwe Loontabel'!B$1:J$1,0)),":",CHAR(65+MATCH(Tabel1[[#This Row],[Functiegroep]],'Nieuwe Loontabel'!B$1:J$1,0)))),Tabel1[[#This Row],[ROW_TEMP]])</f>
        <v>#N/A</v>
      </c>
      <c r="J8" s="7" t="e">
        <f ca="1">IF(((Tabel1[[#This Row],[CLOS_NEW]]/Tabel1[[#This Row],[CLOS_OLD]])*Tabel1[[#This Row],[Uurloon]])&lt;Tabel1[[#This Row],[nieuw maximum]],((Tabel1[[#This Row],[CLOS_NEW]]/Tabel1[[#This Row],[CLOS_OLD]])*Tabel1[[#This Row],[Uurloon]]),IF(Tabel1[[#This Row],[Uurloon]]&gt;Tabel1[[#This Row],[nieuw maximum]],0,Tabel1[[#This Row],[nieuw maximum]]))</f>
        <v>#N/A</v>
      </c>
      <c r="K8" s="7">
        <f ca="1">IF(Tabel1[[#This Row],[Uurloon]]&gt;Tabel1[[#This Row],[nieuw maximum]],Tabel1[[#This Row],[Uurloon]],0)</f>
        <v>0</v>
      </c>
      <c r="L8"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8" s="43" t="e">
        <f ca="1">(100/Tabel1[[#This Row],[Uurloon]]*Tabel1[[#This Row],[Nieuw uurloon]])/100-1</f>
        <v>#N/A</v>
      </c>
    </row>
    <row r="9" spans="1:13">
      <c r="A9" s="6"/>
      <c r="B9" t="str">
        <f>Rekentool!B$12</f>
        <v>Mode, Juweliers en Parfumerieën, Verf en Woninginrichting en Tabaks- en Gemakswinkels</v>
      </c>
      <c r="C9" s="6" t="s">
        <v>51</v>
      </c>
      <c r="D9" s="6">
        <v>15.72</v>
      </c>
      <c r="E9" s="1">
        <f ca="1">IF(LEN(Tabel1[[#This Row],[Functiegroep]])&gt;0,MAX(INDIRECT(CONCATENATE("'Oude Loontabel'!",CHAR(65+MATCH(Tabel1[[#This Row],[Functiegroep]],'Oude Loontabel'!B$1:J$1,0)),":",CHAR(65+MATCH(Tabel1[[#This Row],[Functiegroep]],'Oude Loontabel'!B$1:J$1,0))))),"")</f>
        <v>24.39</v>
      </c>
      <c r="F9" s="1">
        <f ca="1">IF(LEN(Tabel1[[#This Row],[Functiegroep]])&gt;0,MAX(INDIRECT(CONCATENATE("'Nieuwe Loontabel'!",CHAR(65+MATCH(Tabel1[[#This Row],[Functiegroep]],'Nieuwe Loontabel'!B$1:J$1,0)),":",CHAR(65+MATCH(Tabel1[[#This Row],[Functiegroep]],'Nieuwe Loontabel'!B$1:J$1,0))))),"")</f>
        <v>25.06</v>
      </c>
      <c r="G9" s="44" t="e">
        <f ca="1">MATCH(Tabel1[[#This Row],[Uurloon]],INDIRECT(CONCATENATE("'Oude Loontabel'!",CHAR(65+MATCH(Tabel1[[#This Row],[Functiegroep]],'Oude Loontabel'!B$1:J$1,0)),":",CHAR(65+MATCH(Tabel1[[#This Row],[Functiegroep]],'Oude Loontabel'!B$1:J$1,0)))),1)</f>
        <v>#N/A</v>
      </c>
      <c r="H9" s="45" t="e" cm="1">
        <f t="array" aca="1" ref="H9" ca="1">INDEX(INDIRECT(CONCATENATE("'Oude Loontabel'!",CHAR(65+MATCH(Tabel1[[#This Row],[Functiegroep]],'Oude Loontabel'!B$1:J$1,0)),":",CHAR(65+MATCH(Tabel1[[#This Row],[Functiegroep]],'Oude Loontabel'!B$1:J$1,0)))),Tabel1[[#This Row],[ROW_TEMP]])</f>
        <v>#N/A</v>
      </c>
      <c r="I9" s="45" t="e" cm="1">
        <f t="array" aca="1" ref="I9" ca="1">INDEX(INDIRECT(CONCATENATE("'Nieuwe Loontabel'!",CHAR(65+MATCH(Tabel1[[#This Row],[Functiegroep]],'Nieuwe Loontabel'!B$1:J$1,0)),":",CHAR(65+MATCH(Tabel1[[#This Row],[Functiegroep]],'Nieuwe Loontabel'!B$1:J$1,0)))),Tabel1[[#This Row],[ROW_TEMP]])</f>
        <v>#N/A</v>
      </c>
      <c r="J9" s="7" t="e">
        <f ca="1">IF(((Tabel1[[#This Row],[CLOS_NEW]]/Tabel1[[#This Row],[CLOS_OLD]])*Tabel1[[#This Row],[Uurloon]])&lt;Tabel1[[#This Row],[nieuw maximum]],((Tabel1[[#This Row],[CLOS_NEW]]/Tabel1[[#This Row],[CLOS_OLD]])*Tabel1[[#This Row],[Uurloon]]),IF(Tabel1[[#This Row],[Uurloon]]&gt;Tabel1[[#This Row],[nieuw maximum]],0,Tabel1[[#This Row],[nieuw maximum]]))</f>
        <v>#N/A</v>
      </c>
      <c r="K9" s="7">
        <f ca="1">IF(Tabel1[[#This Row],[Uurloon]]&gt;Tabel1[[#This Row],[nieuw maximum]],Tabel1[[#This Row],[Uurloon]],0)</f>
        <v>0</v>
      </c>
      <c r="L9"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9" s="43" t="e">
        <f ca="1">(100/Tabel1[[#This Row],[Uurloon]]*Tabel1[[#This Row],[Nieuw uurloon]])/100-1</f>
        <v>#N/A</v>
      </c>
    </row>
    <row r="10" spans="1:13">
      <c r="A10" s="9"/>
      <c r="B10" t="str">
        <f>Rekentool!B$12</f>
        <v>Mode, Juweliers en Parfumerieën, Verf en Woninginrichting en Tabaks- en Gemakswinkels</v>
      </c>
      <c r="C10" s="9" t="s">
        <v>52</v>
      </c>
      <c r="D10" s="6">
        <v>16.71</v>
      </c>
      <c r="E10" s="1">
        <f ca="1">IF(LEN(Tabel1[[#This Row],[Functiegroep]])&gt;0,MAX(INDIRECT(CONCATENATE("'Oude Loontabel'!",CHAR(65+MATCH(Tabel1[[#This Row],[Functiegroep]],'Oude Loontabel'!B$1:J$1,0)),":",CHAR(65+MATCH(Tabel1[[#This Row],[Functiegroep]],'Oude Loontabel'!B$1:J$1,0))))),"")</f>
        <v>26.42</v>
      </c>
      <c r="F10" s="1">
        <f ca="1">IF(LEN(Tabel1[[#This Row],[Functiegroep]])&gt;0,MAX(INDIRECT(CONCATENATE("'Nieuwe Loontabel'!",CHAR(65+MATCH(Tabel1[[#This Row],[Functiegroep]],'Nieuwe Loontabel'!B$1:J$1,0)),":",CHAR(65+MATCH(Tabel1[[#This Row],[Functiegroep]],'Nieuwe Loontabel'!B$1:J$1,0))))),"")</f>
        <v>27.15</v>
      </c>
      <c r="G10" s="44" t="e">
        <f ca="1">MATCH(Tabel1[[#This Row],[Uurloon]],INDIRECT(CONCATENATE("'Oude Loontabel'!",CHAR(65+MATCH(Tabel1[[#This Row],[Functiegroep]],'Oude Loontabel'!B$1:J$1,0)),":",CHAR(65+MATCH(Tabel1[[#This Row],[Functiegroep]],'Oude Loontabel'!B$1:J$1,0)))),1)</f>
        <v>#N/A</v>
      </c>
      <c r="H10" s="45" t="e" cm="1">
        <f t="array" aca="1" ref="H10" ca="1">INDEX(INDIRECT(CONCATENATE("'Oude Loontabel'!",CHAR(65+MATCH(Tabel1[[#This Row],[Functiegroep]],'Oude Loontabel'!B$1:J$1,0)),":",CHAR(65+MATCH(Tabel1[[#This Row],[Functiegroep]],'Oude Loontabel'!B$1:J$1,0)))),Tabel1[[#This Row],[ROW_TEMP]])</f>
        <v>#N/A</v>
      </c>
      <c r="I10" s="45" t="e" cm="1">
        <f t="array" aca="1" ref="I10" ca="1">INDEX(INDIRECT(CONCATENATE("'Nieuwe Loontabel'!",CHAR(65+MATCH(Tabel1[[#This Row],[Functiegroep]],'Nieuwe Loontabel'!B$1:J$1,0)),":",CHAR(65+MATCH(Tabel1[[#This Row],[Functiegroep]],'Nieuwe Loontabel'!B$1:J$1,0)))),Tabel1[[#This Row],[ROW_TEMP]])</f>
        <v>#N/A</v>
      </c>
      <c r="J10" s="7" t="e">
        <f ca="1">IF(((Tabel1[[#This Row],[CLOS_NEW]]/Tabel1[[#This Row],[CLOS_OLD]])*Tabel1[[#This Row],[Uurloon]])&lt;Tabel1[[#This Row],[nieuw maximum]],((Tabel1[[#This Row],[CLOS_NEW]]/Tabel1[[#This Row],[CLOS_OLD]])*Tabel1[[#This Row],[Uurloon]]),IF(Tabel1[[#This Row],[Uurloon]]&gt;Tabel1[[#This Row],[nieuw maximum]],0,Tabel1[[#This Row],[nieuw maximum]]))</f>
        <v>#N/A</v>
      </c>
      <c r="K10" s="7">
        <f ca="1">IF(Tabel1[[#This Row],[Uurloon]]&gt;Tabel1[[#This Row],[nieuw maximum]],Tabel1[[#This Row],[Uurloon]],0)</f>
        <v>0</v>
      </c>
      <c r="L10"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10" s="43" t="e">
        <f ca="1">(100/Tabel1[[#This Row],[Uurloon]]*Tabel1[[#This Row],[Nieuw uurloon]])/100-1</f>
        <v>#N/A</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34">
        <v>4.0999999999999996</v>
      </c>
      <c r="C2" s="34">
        <v>4.0999999999999996</v>
      </c>
      <c r="D2" s="34">
        <v>4.17</v>
      </c>
      <c r="E2" s="34"/>
      <c r="F2" s="34"/>
      <c r="G2" s="35"/>
      <c r="H2" s="35"/>
      <c r="I2" s="35"/>
      <c r="J2" s="35"/>
    </row>
    <row r="3" spans="1:10">
      <c r="A3" s="25" t="s">
        <v>54</v>
      </c>
      <c r="B3" s="34">
        <v>4.72</v>
      </c>
      <c r="C3" s="34">
        <v>4.72</v>
      </c>
      <c r="D3" s="34">
        <v>4.79</v>
      </c>
      <c r="E3" s="34">
        <v>4.8899999999999997</v>
      </c>
      <c r="F3" s="34"/>
      <c r="G3" s="35"/>
      <c r="H3" s="35"/>
      <c r="I3" s="35"/>
      <c r="J3" s="35"/>
    </row>
    <row r="4" spans="1:10">
      <c r="A4" s="25" t="s">
        <v>55</v>
      </c>
      <c r="B4" s="34">
        <v>5.4</v>
      </c>
      <c r="C4" s="34">
        <v>5.4</v>
      </c>
      <c r="D4" s="34">
        <v>5.49</v>
      </c>
      <c r="E4" s="34">
        <v>5.59</v>
      </c>
      <c r="F4" s="34">
        <v>5.79</v>
      </c>
      <c r="G4" s="35"/>
      <c r="H4" s="35"/>
      <c r="I4" s="35"/>
      <c r="J4" s="35"/>
    </row>
    <row r="5" spans="1:10">
      <c r="A5" s="25" t="s">
        <v>56</v>
      </c>
      <c r="B5" s="34">
        <v>6.84</v>
      </c>
      <c r="C5" s="34">
        <v>6.84</v>
      </c>
      <c r="D5" s="34">
        <v>6.94</v>
      </c>
      <c r="E5" s="34">
        <v>7.08</v>
      </c>
      <c r="F5" s="34">
        <v>7.33</v>
      </c>
      <c r="G5" s="35"/>
      <c r="H5" s="35"/>
      <c r="I5" s="35"/>
      <c r="J5" s="35"/>
    </row>
    <row r="6" spans="1:10">
      <c r="A6" s="25" t="s">
        <v>57</v>
      </c>
      <c r="B6" s="34">
        <v>8.2100000000000009</v>
      </c>
      <c r="C6" s="34">
        <v>8.2100000000000009</v>
      </c>
      <c r="D6" s="34">
        <v>8.33</v>
      </c>
      <c r="E6" s="34">
        <v>8.5</v>
      </c>
      <c r="F6" s="34">
        <v>8.8000000000000007</v>
      </c>
      <c r="G6" s="35">
        <v>9.2200000000000006</v>
      </c>
      <c r="H6" s="35">
        <v>9.9499999999999993</v>
      </c>
      <c r="I6" s="35"/>
      <c r="J6" s="35"/>
    </row>
    <row r="7" spans="1:10">
      <c r="A7" s="25" t="s">
        <v>58</v>
      </c>
      <c r="B7" s="34">
        <v>10.94</v>
      </c>
      <c r="C7" s="34">
        <v>10.94</v>
      </c>
      <c r="D7" s="34">
        <v>11.11</v>
      </c>
      <c r="E7" s="34">
        <v>11.33</v>
      </c>
      <c r="F7" s="34">
        <v>11.73</v>
      </c>
      <c r="G7" s="35">
        <v>12.29</v>
      </c>
      <c r="H7" s="35">
        <v>13.27</v>
      </c>
      <c r="I7" s="35"/>
      <c r="J7" s="35"/>
    </row>
    <row r="8" spans="1:10">
      <c r="A8" s="26" t="s">
        <v>59</v>
      </c>
      <c r="B8" s="36">
        <v>13.68</v>
      </c>
      <c r="C8" s="36">
        <v>13.68</v>
      </c>
      <c r="D8" s="36">
        <v>13.89</v>
      </c>
      <c r="E8" s="36">
        <v>14.16</v>
      </c>
      <c r="F8" s="36">
        <v>14.66</v>
      </c>
      <c r="G8" s="36">
        <v>15.03</v>
      </c>
      <c r="H8" s="36">
        <v>15.39</v>
      </c>
      <c r="I8" s="36">
        <v>16.21</v>
      </c>
      <c r="J8" s="36">
        <v>17.23</v>
      </c>
    </row>
    <row r="9" spans="1:10">
      <c r="A9" s="26" t="s">
        <v>60</v>
      </c>
      <c r="B9" s="34">
        <v>13.82</v>
      </c>
      <c r="C9" s="34">
        <v>13.82</v>
      </c>
      <c r="D9" s="34">
        <v>14.09</v>
      </c>
      <c r="E9" s="34">
        <v>14.38</v>
      </c>
      <c r="F9" s="34">
        <v>14.95</v>
      </c>
      <c r="G9" s="35">
        <v>15.4</v>
      </c>
      <c r="H9" s="35">
        <v>16.09</v>
      </c>
      <c r="I9" s="35">
        <v>17.07</v>
      </c>
      <c r="J9" s="35">
        <v>18.32</v>
      </c>
    </row>
    <row r="10" spans="1:10">
      <c r="A10" s="26" t="s">
        <v>61</v>
      </c>
      <c r="B10" s="34">
        <v>13.96</v>
      </c>
      <c r="C10" s="34">
        <v>13.96</v>
      </c>
      <c r="D10" s="34">
        <v>14.31</v>
      </c>
      <c r="E10" s="34">
        <v>14.59</v>
      </c>
      <c r="F10" s="34">
        <v>15.25</v>
      </c>
      <c r="G10" s="35">
        <v>15.79</v>
      </c>
      <c r="H10" s="35">
        <v>16.57</v>
      </c>
      <c r="I10" s="35">
        <v>17.97</v>
      </c>
      <c r="J10" s="35">
        <v>19.47</v>
      </c>
    </row>
    <row r="11" spans="1:10">
      <c r="A11" s="26">
        <v>3</v>
      </c>
      <c r="B11" s="34">
        <v>14.1</v>
      </c>
      <c r="C11" s="34">
        <v>14.1</v>
      </c>
      <c r="D11" s="34">
        <v>14.52</v>
      </c>
      <c r="E11" s="34">
        <v>14.81</v>
      </c>
      <c r="F11" s="34">
        <v>15.56</v>
      </c>
      <c r="G11" s="35">
        <v>16.18</v>
      </c>
      <c r="H11" s="35">
        <v>17.07</v>
      </c>
      <c r="I11" s="35">
        <v>18.46</v>
      </c>
      <c r="J11" s="35">
        <v>20</v>
      </c>
    </row>
    <row r="12" spans="1:10">
      <c r="A12" s="26">
        <v>4</v>
      </c>
      <c r="B12" s="37">
        <v>14.38</v>
      </c>
      <c r="C12" s="37">
        <v>14.38</v>
      </c>
      <c r="D12" s="34">
        <v>14.74</v>
      </c>
      <c r="E12" s="34">
        <v>15.03</v>
      </c>
      <c r="F12" s="34">
        <v>15.87</v>
      </c>
      <c r="G12" s="35">
        <v>16.59</v>
      </c>
      <c r="H12" s="35">
        <v>17.579999999999998</v>
      </c>
      <c r="I12" s="35">
        <v>18.96</v>
      </c>
      <c r="J12" s="35">
        <v>20.54</v>
      </c>
    </row>
    <row r="13" spans="1:10">
      <c r="A13" s="26">
        <v>5</v>
      </c>
      <c r="B13" s="37">
        <v>14.67</v>
      </c>
      <c r="C13" s="37">
        <v>14.67</v>
      </c>
      <c r="D13" s="37">
        <v>15.03</v>
      </c>
      <c r="E13" s="34">
        <v>15.26</v>
      </c>
      <c r="F13" s="34">
        <v>16.190000000000001</v>
      </c>
      <c r="G13" s="35">
        <v>17</v>
      </c>
      <c r="H13" s="35">
        <v>18.11</v>
      </c>
      <c r="I13" s="35">
        <v>19.47</v>
      </c>
      <c r="J13" s="35">
        <v>21.09</v>
      </c>
    </row>
    <row r="14" spans="1:10">
      <c r="A14" s="25">
        <v>6</v>
      </c>
      <c r="B14" s="37">
        <v>14.96</v>
      </c>
      <c r="C14" s="37">
        <v>14.96</v>
      </c>
      <c r="D14" s="37">
        <v>15.33</v>
      </c>
      <c r="E14" s="37">
        <v>15.56</v>
      </c>
      <c r="F14" s="34">
        <v>16.510000000000002</v>
      </c>
      <c r="G14" s="35">
        <v>17.43</v>
      </c>
      <c r="H14" s="35">
        <v>18.649999999999999</v>
      </c>
      <c r="I14" s="35">
        <v>20</v>
      </c>
      <c r="J14" s="35">
        <v>21.66</v>
      </c>
    </row>
    <row r="15" spans="1:10">
      <c r="A15" s="25">
        <v>7</v>
      </c>
      <c r="B15" s="37">
        <v>15.26</v>
      </c>
      <c r="C15" s="37">
        <v>15.26</v>
      </c>
      <c r="D15" s="37">
        <v>15.64</v>
      </c>
      <c r="E15" s="37">
        <v>15.88</v>
      </c>
      <c r="F15" s="34">
        <v>16.84</v>
      </c>
      <c r="G15" s="35">
        <v>17.86</v>
      </c>
      <c r="H15" s="35">
        <v>19.21</v>
      </c>
      <c r="I15" s="35">
        <v>20.54</v>
      </c>
      <c r="J15" s="35">
        <v>22.25</v>
      </c>
    </row>
    <row r="16" spans="1:10">
      <c r="A16" s="25">
        <v>8</v>
      </c>
      <c r="B16" s="35"/>
      <c r="C16" s="35"/>
      <c r="D16" s="37">
        <v>15.95</v>
      </c>
      <c r="E16" s="37">
        <v>16.190000000000001</v>
      </c>
      <c r="F16" s="37">
        <v>17.18</v>
      </c>
      <c r="G16" s="35">
        <v>18.34</v>
      </c>
      <c r="H16" s="35">
        <v>19.79</v>
      </c>
      <c r="I16" s="35">
        <v>21.09</v>
      </c>
      <c r="J16" s="35">
        <v>22.85</v>
      </c>
    </row>
    <row r="17" spans="1:10">
      <c r="A17" s="25">
        <v>9</v>
      </c>
      <c r="B17" s="35"/>
      <c r="C17" s="35"/>
      <c r="D17" s="35"/>
      <c r="E17" s="37">
        <v>16.52</v>
      </c>
      <c r="F17" s="37">
        <v>17.52</v>
      </c>
      <c r="G17" s="37">
        <v>18.71</v>
      </c>
      <c r="H17" s="35">
        <v>20.38</v>
      </c>
      <c r="I17" s="35">
        <v>21.66</v>
      </c>
      <c r="J17" s="35">
        <v>23.46</v>
      </c>
    </row>
    <row r="18" spans="1:10">
      <c r="A18" s="25">
        <v>10</v>
      </c>
      <c r="B18" s="35"/>
      <c r="C18" s="35"/>
      <c r="D18" s="35"/>
      <c r="E18" s="37">
        <v>16.850000000000001</v>
      </c>
      <c r="F18" s="37">
        <v>17.87</v>
      </c>
      <c r="G18" s="37">
        <v>19.079999999999998</v>
      </c>
      <c r="H18" s="37">
        <v>20.79</v>
      </c>
      <c r="I18" s="37">
        <v>22.09</v>
      </c>
      <c r="J18" s="37">
        <v>23.93</v>
      </c>
    </row>
    <row r="19" spans="1:10">
      <c r="A19" s="25">
        <v>11</v>
      </c>
      <c r="B19" s="35"/>
      <c r="C19" s="35"/>
      <c r="D19" s="35"/>
      <c r="E19" s="35"/>
      <c r="F19" s="37">
        <v>18.23</v>
      </c>
      <c r="G19" s="37">
        <v>19.46</v>
      </c>
      <c r="H19" s="37">
        <v>21.2</v>
      </c>
      <c r="I19" s="37">
        <v>22.53</v>
      </c>
      <c r="J19" s="37">
        <v>24.41</v>
      </c>
    </row>
    <row r="20" spans="1:10">
      <c r="A20" s="25">
        <v>12</v>
      </c>
      <c r="B20" s="35"/>
      <c r="C20" s="35"/>
      <c r="D20" s="35"/>
      <c r="E20" s="35"/>
      <c r="F20" s="37">
        <v>18.59</v>
      </c>
      <c r="G20" s="37">
        <v>19.850000000000001</v>
      </c>
      <c r="H20" s="37">
        <v>21.63</v>
      </c>
      <c r="I20" s="37">
        <v>22.99</v>
      </c>
      <c r="J20" s="37">
        <v>24.9</v>
      </c>
    </row>
    <row r="21" spans="1:10">
      <c r="A21" s="25">
        <v>13</v>
      </c>
      <c r="B21" s="35"/>
      <c r="C21" s="35"/>
      <c r="D21" s="35"/>
      <c r="E21" s="35"/>
      <c r="F21" s="37">
        <v>18.96</v>
      </c>
      <c r="G21" s="37">
        <v>20.25</v>
      </c>
      <c r="H21" s="37">
        <v>22.06</v>
      </c>
      <c r="I21" s="37">
        <v>23.45</v>
      </c>
      <c r="J21" s="37">
        <v>25.4</v>
      </c>
    </row>
    <row r="22" spans="1:10">
      <c r="A22" s="25">
        <v>14</v>
      </c>
      <c r="B22" s="35"/>
      <c r="C22" s="35"/>
      <c r="D22" s="35"/>
      <c r="E22" s="35"/>
      <c r="F22" s="35"/>
      <c r="G22" s="37">
        <v>20.65</v>
      </c>
      <c r="H22" s="37">
        <v>22.5</v>
      </c>
      <c r="I22" s="37">
        <v>23.91</v>
      </c>
      <c r="J22" s="37">
        <v>25.91</v>
      </c>
    </row>
    <row r="23" spans="1:10">
      <c r="A23" s="25">
        <v>15</v>
      </c>
      <c r="B23" s="35"/>
      <c r="C23" s="35"/>
      <c r="D23" s="35"/>
      <c r="E23" s="35"/>
      <c r="F23" s="35"/>
      <c r="G23" s="38"/>
      <c r="H23" s="37">
        <v>22.95</v>
      </c>
      <c r="I23" s="37">
        <v>24.39</v>
      </c>
      <c r="J23" s="37">
        <v>26.42</v>
      </c>
    </row>
  </sheetData>
  <sheetProtection algorithmName="SHA-512" hashValue="q4DmRcPMtB/cJX0s/rsZDDtLrfx9bSQ0mVFsIjLHe4Ee+2f7tF0flX6agi/hZtHQQrpNdRy8Rc+QDo9pRPcrag==" saltValue="nOBT0kEDnBfPd6f5d1/uh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B2" sqref="B2"/>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57">
        <v>4.22</v>
      </c>
      <c r="C2" s="57">
        <v>4.22</v>
      </c>
      <c r="D2" s="57">
        <v>4.28</v>
      </c>
      <c r="E2" s="57"/>
      <c r="F2" s="57"/>
      <c r="G2" s="35"/>
      <c r="H2" s="35"/>
      <c r="I2" s="35"/>
      <c r="J2" s="35"/>
    </row>
    <row r="3" spans="1:10">
      <c r="A3" s="25" t="s">
        <v>54</v>
      </c>
      <c r="B3" s="57">
        <v>4.8499999999999996</v>
      </c>
      <c r="C3" s="57">
        <v>4.8499999999999996</v>
      </c>
      <c r="D3" s="57">
        <v>4.92</v>
      </c>
      <c r="E3" s="57">
        <v>5.0199999999999996</v>
      </c>
      <c r="F3" s="57"/>
      <c r="G3" s="35"/>
      <c r="H3" s="35"/>
      <c r="I3" s="35"/>
      <c r="J3" s="35"/>
    </row>
    <row r="4" spans="1:10">
      <c r="A4" s="25" t="s">
        <v>55</v>
      </c>
      <c r="B4" s="57">
        <v>5.55</v>
      </c>
      <c r="C4" s="57">
        <v>5.55</v>
      </c>
      <c r="D4" s="57">
        <v>5.64</v>
      </c>
      <c r="E4" s="57">
        <v>5.75</v>
      </c>
      <c r="F4" s="57">
        <v>5.95</v>
      </c>
      <c r="G4" s="35"/>
      <c r="H4" s="35"/>
      <c r="I4" s="35"/>
      <c r="J4" s="35"/>
    </row>
    <row r="5" spans="1:10">
      <c r="A5" s="25" t="s">
        <v>56</v>
      </c>
      <c r="B5" s="57">
        <v>7.03</v>
      </c>
      <c r="C5" s="57">
        <v>7.03</v>
      </c>
      <c r="D5" s="57">
        <v>7.13</v>
      </c>
      <c r="E5" s="57">
        <v>7.28</v>
      </c>
      <c r="F5" s="57">
        <v>7.53</v>
      </c>
      <c r="G5" s="35"/>
      <c r="H5" s="35"/>
      <c r="I5" s="35"/>
      <c r="J5" s="35"/>
    </row>
    <row r="6" spans="1:10">
      <c r="A6" s="25" t="s">
        <v>57</v>
      </c>
      <c r="B6" s="57">
        <v>8.44</v>
      </c>
      <c r="C6" s="57">
        <v>8.44</v>
      </c>
      <c r="D6" s="57">
        <v>8.56</v>
      </c>
      <c r="E6" s="57">
        <v>8.73</v>
      </c>
      <c r="F6" s="57">
        <v>9.0399999999999991</v>
      </c>
      <c r="G6" s="35">
        <v>9.4700000000000006</v>
      </c>
      <c r="H6" s="35">
        <v>10.220000000000001</v>
      </c>
      <c r="I6" s="35"/>
      <c r="J6" s="35"/>
    </row>
    <row r="7" spans="1:10">
      <c r="A7" s="25" t="s">
        <v>58</v>
      </c>
      <c r="B7" s="57">
        <v>11.25</v>
      </c>
      <c r="C7" s="57">
        <v>11.25</v>
      </c>
      <c r="D7" s="57">
        <v>11.41</v>
      </c>
      <c r="E7" s="57">
        <v>11.64</v>
      </c>
      <c r="F7" s="57">
        <v>12.05</v>
      </c>
      <c r="G7" s="35">
        <v>12.63</v>
      </c>
      <c r="H7" s="35">
        <v>13.63</v>
      </c>
      <c r="I7" s="35"/>
      <c r="J7" s="35"/>
    </row>
    <row r="8" spans="1:10">
      <c r="A8" s="26" t="s">
        <v>59</v>
      </c>
      <c r="B8" s="58">
        <v>14.06</v>
      </c>
      <c r="C8" s="58">
        <v>14.06</v>
      </c>
      <c r="D8" s="58">
        <v>14.27</v>
      </c>
      <c r="E8" s="58">
        <v>14.55</v>
      </c>
      <c r="F8" s="58">
        <v>15.06</v>
      </c>
      <c r="G8" s="58">
        <v>15.44</v>
      </c>
      <c r="H8" s="58">
        <v>15.82</v>
      </c>
      <c r="I8" s="58">
        <v>16.66</v>
      </c>
      <c r="J8" s="58">
        <v>17.71</v>
      </c>
    </row>
    <row r="9" spans="1:10">
      <c r="A9" s="26" t="s">
        <v>60</v>
      </c>
      <c r="B9" s="57">
        <v>14.2</v>
      </c>
      <c r="C9" s="57">
        <v>14.2</v>
      </c>
      <c r="D9" s="57">
        <v>14.48</v>
      </c>
      <c r="E9" s="57">
        <v>14.77</v>
      </c>
      <c r="F9" s="57">
        <v>15.36</v>
      </c>
      <c r="G9" s="35">
        <v>15.83</v>
      </c>
      <c r="H9" s="35">
        <v>16.53</v>
      </c>
      <c r="I9" s="35">
        <v>17.54</v>
      </c>
      <c r="J9" s="35">
        <v>18.82</v>
      </c>
    </row>
    <row r="10" spans="1:10">
      <c r="A10" s="26" t="s">
        <v>61</v>
      </c>
      <c r="B10" s="57">
        <v>14.34</v>
      </c>
      <c r="C10" s="57">
        <v>14.34</v>
      </c>
      <c r="D10" s="57">
        <v>14.7</v>
      </c>
      <c r="E10" s="57">
        <v>14.99</v>
      </c>
      <c r="F10" s="57">
        <v>15.67</v>
      </c>
      <c r="G10" s="35">
        <v>16.22</v>
      </c>
      <c r="H10" s="35">
        <v>17.03</v>
      </c>
      <c r="I10" s="35">
        <v>18.47</v>
      </c>
      <c r="J10" s="35">
        <v>20.010000000000002</v>
      </c>
    </row>
    <row r="11" spans="1:10">
      <c r="A11" s="26">
        <v>3</v>
      </c>
      <c r="B11" s="57">
        <v>14.48</v>
      </c>
      <c r="C11" s="57">
        <v>14.48</v>
      </c>
      <c r="D11" s="57">
        <v>14.92</v>
      </c>
      <c r="E11" s="57">
        <v>15.22</v>
      </c>
      <c r="F11" s="57">
        <v>15.99</v>
      </c>
      <c r="G11" s="35">
        <v>16.63</v>
      </c>
      <c r="H11" s="35">
        <v>17.54</v>
      </c>
      <c r="I11" s="35">
        <v>18.97</v>
      </c>
      <c r="J11" s="35">
        <v>20.55</v>
      </c>
    </row>
    <row r="12" spans="1:10">
      <c r="A12" s="26">
        <v>4</v>
      </c>
      <c r="B12" s="59">
        <v>14.77</v>
      </c>
      <c r="C12" s="59">
        <v>14.77</v>
      </c>
      <c r="D12" s="57">
        <v>15.14</v>
      </c>
      <c r="E12" s="57">
        <v>15.45</v>
      </c>
      <c r="F12" s="57">
        <v>16.3</v>
      </c>
      <c r="G12" s="35">
        <v>17.04</v>
      </c>
      <c r="H12" s="35">
        <v>18.059999999999999</v>
      </c>
      <c r="I12" s="35">
        <v>19.48</v>
      </c>
      <c r="J12" s="35">
        <v>21.1</v>
      </c>
    </row>
    <row r="13" spans="1:10">
      <c r="A13" s="26">
        <v>5</v>
      </c>
      <c r="B13" s="59">
        <v>15.07</v>
      </c>
      <c r="C13" s="59">
        <v>15.07</v>
      </c>
      <c r="D13" s="59">
        <v>15.45</v>
      </c>
      <c r="E13" s="57">
        <v>15.68</v>
      </c>
      <c r="F13" s="57">
        <v>16.63</v>
      </c>
      <c r="G13" s="35">
        <v>17.47</v>
      </c>
      <c r="H13" s="35">
        <v>18.600000000000001</v>
      </c>
      <c r="I13" s="35">
        <v>20.010000000000002</v>
      </c>
      <c r="J13" s="35">
        <v>21.67</v>
      </c>
    </row>
    <row r="14" spans="1:10">
      <c r="A14" s="25">
        <v>6</v>
      </c>
      <c r="B14" s="59">
        <v>15.37</v>
      </c>
      <c r="C14" s="59">
        <v>15.37</v>
      </c>
      <c r="D14" s="59">
        <v>15.76</v>
      </c>
      <c r="E14" s="59">
        <v>15.99</v>
      </c>
      <c r="F14" s="57">
        <v>16.96</v>
      </c>
      <c r="G14" s="35">
        <v>17.91</v>
      </c>
      <c r="H14" s="35">
        <v>19.16</v>
      </c>
      <c r="I14" s="35">
        <v>20.55</v>
      </c>
      <c r="J14" s="35">
        <v>22.26</v>
      </c>
    </row>
    <row r="15" spans="1:10">
      <c r="A15" s="25">
        <v>7</v>
      </c>
      <c r="B15" s="59">
        <v>15.68</v>
      </c>
      <c r="C15" s="59">
        <v>15.68</v>
      </c>
      <c r="D15" s="59">
        <v>16.07</v>
      </c>
      <c r="E15" s="59">
        <v>16.309999999999999</v>
      </c>
      <c r="F15" s="57">
        <v>17.3</v>
      </c>
      <c r="G15" s="35">
        <v>18.350000000000001</v>
      </c>
      <c r="H15" s="35">
        <v>19.739999999999998</v>
      </c>
      <c r="I15" s="35">
        <v>21.1</v>
      </c>
      <c r="J15" s="35">
        <v>22.86</v>
      </c>
    </row>
    <row r="16" spans="1:10">
      <c r="A16" s="25">
        <v>8</v>
      </c>
      <c r="B16" s="35"/>
      <c r="C16" s="35"/>
      <c r="D16" s="59">
        <v>16.39</v>
      </c>
      <c r="E16" s="59">
        <v>16.64</v>
      </c>
      <c r="F16" s="59">
        <v>17.649999999999999</v>
      </c>
      <c r="G16" s="35">
        <v>18.84</v>
      </c>
      <c r="H16" s="35">
        <v>20.329999999999998</v>
      </c>
      <c r="I16" s="35">
        <v>21.67</v>
      </c>
      <c r="J16" s="35">
        <v>23.47</v>
      </c>
    </row>
    <row r="17" spans="1:10">
      <c r="A17" s="25">
        <v>9</v>
      </c>
      <c r="B17" s="35"/>
      <c r="C17" s="35"/>
      <c r="D17" s="35"/>
      <c r="E17" s="59">
        <v>16.97</v>
      </c>
      <c r="F17" s="59">
        <v>18</v>
      </c>
      <c r="G17" s="59">
        <v>19.22</v>
      </c>
      <c r="H17" s="35">
        <v>20.94</v>
      </c>
      <c r="I17" s="35">
        <v>22.26</v>
      </c>
      <c r="J17" s="35">
        <v>24.11</v>
      </c>
    </row>
    <row r="18" spans="1:10">
      <c r="A18" s="25">
        <v>10</v>
      </c>
      <c r="B18" s="35"/>
      <c r="C18" s="35"/>
      <c r="D18" s="35"/>
      <c r="E18" s="59">
        <v>17.309999999999999</v>
      </c>
      <c r="F18" s="59">
        <v>18.36</v>
      </c>
      <c r="G18" s="59">
        <v>19.61</v>
      </c>
      <c r="H18" s="59">
        <v>21.36</v>
      </c>
      <c r="I18" s="59">
        <v>22.7</v>
      </c>
      <c r="J18" s="59">
        <v>24.59</v>
      </c>
    </row>
    <row r="19" spans="1:10">
      <c r="A19" s="25">
        <v>11</v>
      </c>
      <c r="B19" s="35"/>
      <c r="C19" s="35"/>
      <c r="D19" s="35"/>
      <c r="E19" s="35"/>
      <c r="F19" s="59">
        <v>18.73</v>
      </c>
      <c r="G19" s="59">
        <v>20</v>
      </c>
      <c r="H19" s="59">
        <v>21.79</v>
      </c>
      <c r="I19" s="59">
        <v>23.15</v>
      </c>
      <c r="J19" s="59">
        <v>25.08</v>
      </c>
    </row>
    <row r="20" spans="1:10">
      <c r="A20" s="25">
        <v>12</v>
      </c>
      <c r="B20" s="35"/>
      <c r="C20" s="35"/>
      <c r="D20" s="35"/>
      <c r="E20" s="35"/>
      <c r="F20" s="59">
        <v>19.100000000000001</v>
      </c>
      <c r="G20" s="59">
        <v>20.399999999999999</v>
      </c>
      <c r="H20" s="59">
        <v>22.22</v>
      </c>
      <c r="I20" s="59">
        <v>23.62</v>
      </c>
      <c r="J20" s="59">
        <v>25.58</v>
      </c>
    </row>
    <row r="21" spans="1:10">
      <c r="A21" s="25">
        <v>13</v>
      </c>
      <c r="B21" s="35"/>
      <c r="C21" s="35"/>
      <c r="D21" s="35"/>
      <c r="E21" s="35"/>
      <c r="F21" s="59">
        <v>19.489999999999998</v>
      </c>
      <c r="G21" s="59">
        <v>20.81</v>
      </c>
      <c r="H21" s="59">
        <v>22.67</v>
      </c>
      <c r="I21" s="59">
        <v>24.09</v>
      </c>
      <c r="J21" s="59">
        <v>26.1</v>
      </c>
    </row>
    <row r="22" spans="1:10">
      <c r="A22" s="25">
        <v>14</v>
      </c>
      <c r="B22" s="35"/>
      <c r="C22" s="35"/>
      <c r="D22" s="35"/>
      <c r="E22" s="35"/>
      <c r="F22" s="35"/>
      <c r="G22" s="59">
        <v>21.22</v>
      </c>
      <c r="H22" s="59">
        <v>23.12</v>
      </c>
      <c r="I22" s="59">
        <v>24.57</v>
      </c>
      <c r="J22" s="59">
        <v>26.62</v>
      </c>
    </row>
    <row r="23" spans="1:10">
      <c r="A23" s="25">
        <v>15</v>
      </c>
      <c r="B23" s="35"/>
      <c r="C23" s="35"/>
      <c r="D23" s="35"/>
      <c r="E23" s="35"/>
      <c r="F23" s="35"/>
      <c r="G23" s="60"/>
      <c r="H23" s="59">
        <v>23.58</v>
      </c>
      <c r="I23" s="59">
        <v>25.06</v>
      </c>
      <c r="J23" s="59">
        <v>27.15</v>
      </c>
    </row>
  </sheetData>
  <sheetProtection algorithmName="SHA-512" hashValue="CK6xF/6qvp4zyx7JrkvM66xb7LZ3i8YUb5HG8F5KWbPgGp/si72eUEZFMjH56dDwP+pnm2RqbGW4vOVcCaKGHg==" saltValue="iB0ofGsJN34k5y8kAIz4m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2ef8fe3532ec847eeba954e34fc64358">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55b760372a524f43128a4a01d5e9f5ec"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475F32-F8E7-411E-83F8-F30E1557F161}"/>
</file>

<file path=customXml/itemProps2.xml><?xml version="1.0" encoding="utf-8"?>
<ds:datastoreItem xmlns:ds="http://schemas.openxmlformats.org/officeDocument/2006/customXml" ds:itemID="{F1659008-D308-4908-8206-701A00F89B7A}"/>
</file>

<file path=customXml/itemProps3.xml><?xml version="1.0" encoding="utf-8"?>
<ds:datastoreItem xmlns:ds="http://schemas.openxmlformats.org/officeDocument/2006/customXml" ds:itemID="{6E7E4C21-3C11-443E-94EE-F997179C89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Thijmen de Coo | INretail</cp:lastModifiedBy>
  <cp:revision/>
  <dcterms:created xsi:type="dcterms:W3CDTF">2022-06-21T19:12:35Z</dcterms:created>
  <dcterms:modified xsi:type="dcterms:W3CDTF">2024-11-07T08:48:40Z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