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https://cbwmitexnl.sharepoint.com/sites/BA/Gedeelde documenten/General/Tools Totaaloverzicht/Prognosetool/Prognosetool 2025-2026/"/>
    </mc:Choice>
  </mc:AlternateContent>
  <xr:revisionPtr revIDLastSave="194" documentId="8_{79120E42-5765-459A-9424-EC676849B8AB}" xr6:coauthVersionLast="47" xr6:coauthVersionMax="47" xr10:uidLastSave="{7F07BB55-8509-4CFC-9973-5918EDD7AD3B}"/>
  <bookViews>
    <workbookView xWindow="-120" yWindow="-120" windowWidth="29040" windowHeight="15720" activeTab="1" xr2:uid="{00000000-000D-0000-FFFF-FFFF00000000}"/>
  </bookViews>
  <sheets>
    <sheet name="Invulinstructie" sheetId="18" r:id="rId1"/>
    <sheet name="Prognosetool" sheetId="17" r:id="rId2"/>
    <sheet name="Omzet per maand 2021-2026" sheetId="19" r:id="rId3"/>
    <sheet name="Inkoop per maand 2021-2026" sheetId="22" r:id="rId4"/>
    <sheet name="Liquiditeitsplanning 2024" sheetId="20" r:id="rId5"/>
    <sheet name="Liquiditeitsplanning 2025" sheetId="25" r:id="rId6"/>
    <sheet name="Liquiditeitsplanning 2026" sheetId="26" r:id="rId7"/>
    <sheet name="Aflossingen-nabetalingen 2024" sheetId="23" r:id="rId8"/>
    <sheet name="Aflossingen-nabetalingen 2025" sheetId="24" r:id="rId9"/>
    <sheet name="Aflossingen-nabetalingen 2026" sheetId="27" r:id="rId10"/>
    <sheet name="Kengetallen" sheetId="4" state="veryHidden" r:id="rId11"/>
  </sheets>
  <externalReferences>
    <externalReference r:id="rId12"/>
  </externalReferences>
  <definedNames>
    <definedName name="_xlnm.Print_Area" localSheetId="3">'Inkoop per maand 2021-2026'!$A$1:$P$32</definedName>
    <definedName name="_xlnm.Print_Area" localSheetId="4">'Liquiditeitsplanning 2024'!$A$1:$N$49</definedName>
    <definedName name="_xlnm.Print_Area" localSheetId="5">'Liquiditeitsplanning 2025'!$A$1:$N$48</definedName>
    <definedName name="_xlnm.Print_Area" localSheetId="6">'Liquiditeitsplanning 2026'!$A$1:$N$48</definedName>
    <definedName name="_xlnm.Print_Area" localSheetId="1">Prognosetool!$A$1:$R$51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3" i="27" l="1"/>
  <c r="G83" i="27"/>
  <c r="F83" i="27"/>
  <c r="E83" i="27"/>
  <c r="D83" i="27"/>
  <c r="C83" i="27"/>
  <c r="B83" i="27"/>
  <c r="I82" i="27"/>
  <c r="I81" i="27"/>
  <c r="I80" i="27"/>
  <c r="I79" i="27"/>
  <c r="J32" i="26" s="1"/>
  <c r="I78" i="27"/>
  <c r="I77" i="27"/>
  <c r="I76" i="27"/>
  <c r="I75" i="27"/>
  <c r="F32" i="26" s="1"/>
  <c r="I74" i="27"/>
  <c r="E32" i="26" s="1"/>
  <c r="I73" i="27"/>
  <c r="I72" i="27"/>
  <c r="I71" i="27"/>
  <c r="B32" i="26" s="1"/>
  <c r="K32" i="26"/>
  <c r="L32" i="26"/>
  <c r="I32" i="26"/>
  <c r="H32" i="26"/>
  <c r="G32" i="26"/>
  <c r="D32" i="26"/>
  <c r="C32" i="26"/>
  <c r="M31" i="26"/>
  <c r="L31" i="26"/>
  <c r="K31" i="26"/>
  <c r="J31" i="26"/>
  <c r="I31" i="26"/>
  <c r="G31" i="26"/>
  <c r="F31" i="26"/>
  <c r="E31" i="26"/>
  <c r="D31" i="26"/>
  <c r="C31" i="26"/>
  <c r="B31" i="26"/>
  <c r="M30" i="26"/>
  <c r="L30" i="26"/>
  <c r="K30" i="26"/>
  <c r="J30" i="26"/>
  <c r="I30" i="26"/>
  <c r="H30" i="26"/>
  <c r="G30" i="26"/>
  <c r="F30" i="26"/>
  <c r="E30" i="26"/>
  <c r="D30" i="26"/>
  <c r="B30" i="26"/>
  <c r="L29" i="26"/>
  <c r="K29" i="26"/>
  <c r="J29" i="26"/>
  <c r="I29" i="26"/>
  <c r="H29" i="26"/>
  <c r="G29" i="26"/>
  <c r="F29" i="26"/>
  <c r="E29" i="26"/>
  <c r="D29" i="26"/>
  <c r="C29" i="26"/>
  <c r="B29" i="26"/>
  <c r="G19" i="17"/>
  <c r="G22" i="17"/>
  <c r="G23" i="17"/>
  <c r="G24" i="17"/>
  <c r="G25" i="17"/>
  <c r="G26" i="17"/>
  <c r="G27" i="17"/>
  <c r="G28" i="17"/>
  <c r="G35" i="17"/>
  <c r="I83" i="27" l="1"/>
  <c r="O40" i="17"/>
  <c r="R60" i="27"/>
  <c r="Q60" i="27"/>
  <c r="P60" i="27"/>
  <c r="O60" i="27"/>
  <c r="N60" i="27"/>
  <c r="M60" i="27"/>
  <c r="L60" i="27"/>
  <c r="H60" i="27"/>
  <c r="G60" i="27"/>
  <c r="F60" i="27"/>
  <c r="E60" i="27"/>
  <c r="D60" i="27"/>
  <c r="C60" i="27"/>
  <c r="B60" i="27"/>
  <c r="O41" i="17" s="1"/>
  <c r="R60" i="23"/>
  <c r="Q60" i="23"/>
  <c r="P60" i="23"/>
  <c r="O60" i="23"/>
  <c r="N60" i="23"/>
  <c r="M60" i="23"/>
  <c r="L60" i="23"/>
  <c r="R60" i="24"/>
  <c r="Q60" i="24"/>
  <c r="P60" i="24"/>
  <c r="O60" i="24"/>
  <c r="N60" i="24"/>
  <c r="M60" i="24"/>
  <c r="L60" i="24"/>
  <c r="H83" i="24"/>
  <c r="G83" i="24"/>
  <c r="F83" i="24"/>
  <c r="E83" i="24"/>
  <c r="D83" i="24"/>
  <c r="C83" i="24"/>
  <c r="B83" i="24"/>
  <c r="L40" i="17" s="1"/>
  <c r="H60" i="24"/>
  <c r="G60" i="24"/>
  <c r="F60" i="24"/>
  <c r="E60" i="24"/>
  <c r="D60" i="24"/>
  <c r="L43" i="17" s="1"/>
  <c r="C60" i="24"/>
  <c r="B60" i="24"/>
  <c r="I42" i="17"/>
  <c r="H60" i="23"/>
  <c r="G60" i="23"/>
  <c r="F60" i="23"/>
  <c r="E60" i="23"/>
  <c r="D60" i="23"/>
  <c r="C60" i="23"/>
  <c r="B60" i="23"/>
  <c r="I41" i="17" s="1"/>
  <c r="H83" i="23"/>
  <c r="G83" i="23"/>
  <c r="F83" i="23"/>
  <c r="E83" i="23"/>
  <c r="D83" i="23"/>
  <c r="C83" i="23"/>
  <c r="B83" i="23"/>
  <c r="I40" i="17" s="1"/>
  <c r="B21" i="26"/>
  <c r="L35" i="17"/>
  <c r="O42" i="17" l="1"/>
  <c r="O43" i="17"/>
  <c r="L42" i="17"/>
  <c r="L41" i="17"/>
  <c r="I43" i="17"/>
  <c r="O35" i="17"/>
  <c r="F20" i="17"/>
  <c r="G20" i="17" s="1"/>
  <c r="M32" i="26"/>
  <c r="S59" i="27"/>
  <c r="I59" i="27"/>
  <c r="S58" i="27"/>
  <c r="I58" i="27"/>
  <c r="S57" i="27"/>
  <c r="I57" i="27"/>
  <c r="S56" i="27"/>
  <c r="I56" i="27"/>
  <c r="S55" i="27"/>
  <c r="I55" i="27"/>
  <c r="S54" i="27"/>
  <c r="I54" i="27"/>
  <c r="S53" i="27"/>
  <c r="I53" i="27"/>
  <c r="V53" i="27" s="1"/>
  <c r="S52" i="27"/>
  <c r="I52" i="27"/>
  <c r="S51" i="27"/>
  <c r="I51" i="27"/>
  <c r="S50" i="27"/>
  <c r="I50" i="27"/>
  <c r="S49" i="27"/>
  <c r="I49" i="27"/>
  <c r="V49" i="27" s="1"/>
  <c r="S48" i="27"/>
  <c r="I48" i="27"/>
  <c r="S36" i="27"/>
  <c r="I36" i="27"/>
  <c r="S35" i="27"/>
  <c r="I35" i="27"/>
  <c r="S34" i="27"/>
  <c r="I34" i="27"/>
  <c r="S33" i="27"/>
  <c r="I33" i="27"/>
  <c r="S32" i="27"/>
  <c r="I32" i="27"/>
  <c r="S31" i="27"/>
  <c r="I31" i="27"/>
  <c r="S30" i="27"/>
  <c r="I30" i="27"/>
  <c r="S29" i="27"/>
  <c r="I29" i="27"/>
  <c r="S28" i="27"/>
  <c r="I28" i="27"/>
  <c r="S27" i="27"/>
  <c r="I27" i="27"/>
  <c r="S26" i="27"/>
  <c r="I26" i="27"/>
  <c r="S25" i="27"/>
  <c r="I25" i="27"/>
  <c r="S14" i="27"/>
  <c r="I14" i="27"/>
  <c r="S13" i="27"/>
  <c r="I13" i="27"/>
  <c r="S12" i="27"/>
  <c r="I12" i="27"/>
  <c r="S11" i="27"/>
  <c r="I11" i="27"/>
  <c r="S10" i="27"/>
  <c r="I10" i="27"/>
  <c r="S9" i="27"/>
  <c r="I9" i="27"/>
  <c r="S8" i="27"/>
  <c r="I8" i="27"/>
  <c r="S7" i="27"/>
  <c r="I7" i="27"/>
  <c r="S6" i="27"/>
  <c r="I6" i="27"/>
  <c r="S5" i="27"/>
  <c r="I5" i="27"/>
  <c r="S4" i="27"/>
  <c r="I4" i="27"/>
  <c r="S3" i="27"/>
  <c r="I3" i="27"/>
  <c r="B28" i="26"/>
  <c r="C28" i="26" s="1"/>
  <c r="B27" i="26"/>
  <c r="C27" i="26" s="1"/>
  <c r="D27" i="26" s="1"/>
  <c r="E27" i="26" s="1"/>
  <c r="F27" i="26" s="1"/>
  <c r="G27" i="26" s="1"/>
  <c r="H27" i="26" s="1"/>
  <c r="I27" i="26" s="1"/>
  <c r="J27" i="26" s="1"/>
  <c r="K27" i="26" s="1"/>
  <c r="L27" i="26" s="1"/>
  <c r="M27" i="26" s="1"/>
  <c r="B26" i="26"/>
  <c r="B25" i="26"/>
  <c r="B24" i="26"/>
  <c r="B23" i="26"/>
  <c r="B22" i="26"/>
  <c r="C22" i="26" s="1"/>
  <c r="A33" i="26"/>
  <c r="C21" i="26"/>
  <c r="G15" i="22"/>
  <c r="O19" i="17" s="1"/>
  <c r="F15" i="22"/>
  <c r="O14" i="22" s="1"/>
  <c r="E15" i="22"/>
  <c r="N11" i="22" s="1"/>
  <c r="B28" i="25"/>
  <c r="C28" i="25" s="1"/>
  <c r="B27" i="25"/>
  <c r="C27" i="25" s="1"/>
  <c r="B28" i="20"/>
  <c r="C28" i="20" s="1"/>
  <c r="D28" i="20" s="1"/>
  <c r="B27" i="20"/>
  <c r="C27" i="20" s="1"/>
  <c r="D27" i="20" s="1"/>
  <c r="E27" i="20" s="1"/>
  <c r="F27" i="20" s="1"/>
  <c r="G27" i="20" s="1"/>
  <c r="H27" i="20" s="1"/>
  <c r="I27" i="20" s="1"/>
  <c r="J27" i="20" s="1"/>
  <c r="K27" i="20" s="1"/>
  <c r="L27" i="20" s="1"/>
  <c r="M27" i="20" s="1"/>
  <c r="B26" i="20"/>
  <c r="C26" i="20" s="1"/>
  <c r="D26" i="20" s="1"/>
  <c r="E26" i="20" s="1"/>
  <c r="B25" i="20"/>
  <c r="C25" i="20" s="1"/>
  <c r="D25" i="20" s="1"/>
  <c r="E25" i="20" s="1"/>
  <c r="F25" i="20" s="1"/>
  <c r="G25" i="20" s="1"/>
  <c r="H25" i="20" s="1"/>
  <c r="I25" i="20" s="1"/>
  <c r="J25" i="20" s="1"/>
  <c r="K25" i="20" s="1"/>
  <c r="L25" i="20" s="1"/>
  <c r="M25" i="20" s="1"/>
  <c r="B24" i="20"/>
  <c r="C24" i="20" s="1"/>
  <c r="D24" i="20" s="1"/>
  <c r="B22" i="20"/>
  <c r="C22" i="20" s="1"/>
  <c r="D22" i="20" s="1"/>
  <c r="B21" i="20"/>
  <c r="C21" i="20" s="1"/>
  <c r="D21" i="20" s="1"/>
  <c r="B26" i="25"/>
  <c r="C26" i="25" s="1"/>
  <c r="D26" i="25" s="1"/>
  <c r="E26" i="25" s="1"/>
  <c r="F26" i="25" s="1"/>
  <c r="G26" i="25" s="1"/>
  <c r="H26" i="25" s="1"/>
  <c r="I26" i="25" s="1"/>
  <c r="J26" i="25" s="1"/>
  <c r="K26" i="25" s="1"/>
  <c r="L26" i="25" s="1"/>
  <c r="M26" i="25" s="1"/>
  <c r="B25" i="25"/>
  <c r="C25" i="25" s="1"/>
  <c r="D25" i="25" s="1"/>
  <c r="B22" i="25"/>
  <c r="C22" i="25" s="1"/>
  <c r="B21" i="25"/>
  <c r="G21" i="25" s="1"/>
  <c r="H21" i="25" s="1"/>
  <c r="I21" i="25" s="1"/>
  <c r="J21" i="25" s="1"/>
  <c r="K21" i="25" s="1"/>
  <c r="L21" i="25" s="1"/>
  <c r="M21" i="25" s="1"/>
  <c r="A33" i="25"/>
  <c r="B24" i="25"/>
  <c r="C24" i="25" s="1"/>
  <c r="D24" i="25" s="1"/>
  <c r="E24" i="25" s="1"/>
  <c r="F24" i="25" s="1"/>
  <c r="G24" i="25" s="1"/>
  <c r="H24" i="25" s="1"/>
  <c r="I24" i="25" s="1"/>
  <c r="J24" i="25" s="1"/>
  <c r="K24" i="25" s="1"/>
  <c r="L24" i="25" s="1"/>
  <c r="M24" i="25" s="1"/>
  <c r="B23" i="25"/>
  <c r="C23" i="25" s="1"/>
  <c r="B23" i="20"/>
  <c r="C23" i="20" s="1"/>
  <c r="D23" i="20" s="1"/>
  <c r="E23" i="20" s="1"/>
  <c r="F23" i="20" s="1"/>
  <c r="I82" i="24"/>
  <c r="I81" i="24"/>
  <c r="I80" i="24"/>
  <c r="K32" i="25" s="1"/>
  <c r="I79" i="24"/>
  <c r="J32" i="25" s="1"/>
  <c r="I78" i="24"/>
  <c r="I32" i="25" s="1"/>
  <c r="I77" i="24"/>
  <c r="I76" i="24"/>
  <c r="I75" i="24"/>
  <c r="I74" i="24"/>
  <c r="I73" i="24"/>
  <c r="I72" i="24"/>
  <c r="I71" i="24"/>
  <c r="B32" i="25" s="1"/>
  <c r="S59" i="24"/>
  <c r="I59" i="24"/>
  <c r="S58" i="24"/>
  <c r="I58" i="24"/>
  <c r="V58" i="24" s="1"/>
  <c r="S57" i="24"/>
  <c r="V57" i="24" s="1"/>
  <c r="I57" i="24"/>
  <c r="S56" i="24"/>
  <c r="I56" i="24"/>
  <c r="S55" i="24"/>
  <c r="I55" i="24"/>
  <c r="V55" i="24"/>
  <c r="S54" i="24"/>
  <c r="I54" i="24"/>
  <c r="S53" i="24"/>
  <c r="I53" i="24"/>
  <c r="S52" i="24"/>
  <c r="I52" i="24"/>
  <c r="V52" i="24" s="1"/>
  <c r="S51" i="24"/>
  <c r="I51" i="24"/>
  <c r="S50" i="24"/>
  <c r="I50" i="24"/>
  <c r="S49" i="24"/>
  <c r="I49" i="24"/>
  <c r="S48" i="24"/>
  <c r="I48" i="24"/>
  <c r="V48" i="24" s="1"/>
  <c r="S36" i="24"/>
  <c r="I36" i="24"/>
  <c r="S35" i="24"/>
  <c r="I35" i="24"/>
  <c r="S34" i="24"/>
  <c r="I34" i="24"/>
  <c r="S33" i="24"/>
  <c r="I33" i="24"/>
  <c r="S32" i="24"/>
  <c r="V32" i="24" s="1"/>
  <c r="I32" i="24"/>
  <c r="S31" i="24"/>
  <c r="I31" i="24"/>
  <c r="S30" i="24"/>
  <c r="I30" i="24"/>
  <c r="S29" i="24"/>
  <c r="I29" i="24"/>
  <c r="S28" i="24"/>
  <c r="I28" i="24"/>
  <c r="S27" i="24"/>
  <c r="I27" i="24"/>
  <c r="V27" i="24" s="1"/>
  <c r="S26" i="24"/>
  <c r="I26" i="24"/>
  <c r="S25" i="24"/>
  <c r="I25" i="24"/>
  <c r="V25" i="24" s="1"/>
  <c r="S14" i="24"/>
  <c r="I14" i="24"/>
  <c r="S13" i="24"/>
  <c r="I13" i="24"/>
  <c r="S12" i="24"/>
  <c r="I12" i="24"/>
  <c r="S11" i="24"/>
  <c r="I11" i="24"/>
  <c r="S10" i="24"/>
  <c r="I10" i="24"/>
  <c r="V10" i="24" s="1"/>
  <c r="I29" i="25" s="1"/>
  <c r="S9" i="24"/>
  <c r="I9" i="24"/>
  <c r="S8" i="24"/>
  <c r="I8" i="24"/>
  <c r="S7" i="24"/>
  <c r="I7" i="24"/>
  <c r="S6" i="24"/>
  <c r="V6" i="24" s="1"/>
  <c r="E29" i="25" s="1"/>
  <c r="I6" i="24"/>
  <c r="S5" i="24"/>
  <c r="I5" i="24"/>
  <c r="S4" i="24"/>
  <c r="I4" i="24"/>
  <c r="S3" i="24"/>
  <c r="I3" i="24"/>
  <c r="C15" i="22"/>
  <c r="S59" i="23"/>
  <c r="S58" i="23"/>
  <c r="S57" i="23"/>
  <c r="S56" i="23"/>
  <c r="S55" i="23"/>
  <c r="S54" i="23"/>
  <c r="S53" i="23"/>
  <c r="S52" i="23"/>
  <c r="S51" i="23"/>
  <c r="S50" i="23"/>
  <c r="S49" i="23"/>
  <c r="I49" i="23"/>
  <c r="S48" i="23"/>
  <c r="I48" i="23"/>
  <c r="I82" i="23"/>
  <c r="M32" i="20" s="1"/>
  <c r="I81" i="23"/>
  <c r="L32" i="20" s="1"/>
  <c r="I80" i="23"/>
  <c r="K32" i="20" s="1"/>
  <c r="I79" i="23"/>
  <c r="J32" i="20" s="1"/>
  <c r="I78" i="23"/>
  <c r="I32" i="20" s="1"/>
  <c r="I77" i="23"/>
  <c r="H32" i="20" s="1"/>
  <c r="I76" i="23"/>
  <c r="G32" i="20" s="1"/>
  <c r="I75" i="23"/>
  <c r="F32" i="20" s="1"/>
  <c r="I74" i="23"/>
  <c r="E32" i="20" s="1"/>
  <c r="I73" i="23"/>
  <c r="D32" i="20" s="1"/>
  <c r="I72" i="23"/>
  <c r="C32" i="20" s="1"/>
  <c r="I71" i="23"/>
  <c r="B32" i="20" s="1"/>
  <c r="S36" i="23"/>
  <c r="V36" i="23" s="1"/>
  <c r="M30" i="20" s="1"/>
  <c r="S35" i="23"/>
  <c r="S34" i="23"/>
  <c r="S33" i="23"/>
  <c r="S32" i="23"/>
  <c r="S31" i="23"/>
  <c r="S30" i="23"/>
  <c r="V30" i="23" s="1"/>
  <c r="G30" i="20" s="1"/>
  <c r="S29" i="23"/>
  <c r="S28" i="23"/>
  <c r="S27" i="23"/>
  <c r="S26" i="23"/>
  <c r="S25" i="23"/>
  <c r="I25" i="23"/>
  <c r="V25" i="23" s="1"/>
  <c r="B30" i="20" s="1"/>
  <c r="S14" i="23"/>
  <c r="S13" i="23"/>
  <c r="S12" i="23"/>
  <c r="S11" i="23"/>
  <c r="S10" i="23"/>
  <c r="S9" i="23"/>
  <c r="S8" i="23"/>
  <c r="S7" i="23"/>
  <c r="S6" i="23"/>
  <c r="S5" i="23"/>
  <c r="S4" i="23"/>
  <c r="S3" i="23"/>
  <c r="I3" i="23"/>
  <c r="V3" i="23" s="1"/>
  <c r="D15" i="22"/>
  <c r="M13" i="22" s="1"/>
  <c r="K14" i="22"/>
  <c r="B15" i="22"/>
  <c r="J14" i="22" s="1"/>
  <c r="D15" i="19"/>
  <c r="L13" i="19" s="1"/>
  <c r="A33" i="20"/>
  <c r="F39" i="17"/>
  <c r="F29" i="17" s="1"/>
  <c r="G29" i="17" s="1"/>
  <c r="C39" i="17"/>
  <c r="C29" i="17" s="1"/>
  <c r="M4" i="22"/>
  <c r="M3" i="22"/>
  <c r="M15" i="22" s="1"/>
  <c r="L5" i="22"/>
  <c r="L3" i="22"/>
  <c r="L8" i="22"/>
  <c r="J9" i="22"/>
  <c r="K8" i="22"/>
  <c r="I50" i="23"/>
  <c r="I27" i="23"/>
  <c r="I26" i="23"/>
  <c r="I5" i="23"/>
  <c r="I4" i="23"/>
  <c r="K5" i="22"/>
  <c r="K7" i="22"/>
  <c r="K4" i="22"/>
  <c r="K11" i="22"/>
  <c r="K6" i="22"/>
  <c r="K9" i="22"/>
  <c r="K13" i="22"/>
  <c r="K12" i="22"/>
  <c r="K3" i="22"/>
  <c r="K15" i="22" s="1"/>
  <c r="K10" i="22"/>
  <c r="J7" i="22"/>
  <c r="J5" i="22"/>
  <c r="J3" i="22"/>
  <c r="J15" i="22" s="1"/>
  <c r="J11" i="22"/>
  <c r="J13" i="22"/>
  <c r="J4" i="22"/>
  <c r="J6" i="22"/>
  <c r="J8" i="22"/>
  <c r="J10" i="22"/>
  <c r="J12" i="22"/>
  <c r="I51" i="23"/>
  <c r="I28" i="23"/>
  <c r="I6" i="23"/>
  <c r="V6" i="23" s="1"/>
  <c r="E29" i="20" s="1"/>
  <c r="I29" i="23"/>
  <c r="V29" i="23" s="1"/>
  <c r="F30" i="20" s="1"/>
  <c r="I7" i="23"/>
  <c r="V7" i="23" s="1"/>
  <c r="F29" i="20" s="1"/>
  <c r="C15" i="19"/>
  <c r="K6" i="19" s="1"/>
  <c r="B15" i="19"/>
  <c r="M6" i="19"/>
  <c r="I30" i="23"/>
  <c r="I8" i="23"/>
  <c r="V8" i="23" s="1"/>
  <c r="G29" i="20" s="1"/>
  <c r="I52" i="23"/>
  <c r="I53" i="23"/>
  <c r="V53" i="23" s="1"/>
  <c r="G31" i="20" s="1"/>
  <c r="I31" i="23"/>
  <c r="V31" i="23" s="1"/>
  <c r="H30" i="20" s="1"/>
  <c r="I9" i="23"/>
  <c r="D19" i="17"/>
  <c r="R37" i="17"/>
  <c r="R35" i="17"/>
  <c r="R33" i="17"/>
  <c r="R31" i="17"/>
  <c r="R28" i="17"/>
  <c r="R27" i="17"/>
  <c r="R26" i="17"/>
  <c r="R25" i="17"/>
  <c r="R24" i="17"/>
  <c r="R23" i="17"/>
  <c r="R22" i="17"/>
  <c r="R20" i="17"/>
  <c r="R19" i="17"/>
  <c r="C20" i="17"/>
  <c r="D20" i="17" s="1"/>
  <c r="D23" i="17"/>
  <c r="D27" i="17"/>
  <c r="D26" i="17"/>
  <c r="D22" i="17"/>
  <c r="D35" i="17"/>
  <c r="D25" i="17"/>
  <c r="D28" i="17"/>
  <c r="D24" i="17"/>
  <c r="I54" i="23"/>
  <c r="I32" i="23"/>
  <c r="V32" i="23" s="1"/>
  <c r="I30" i="20" s="1"/>
  <c r="I10" i="23"/>
  <c r="I55" i="23"/>
  <c r="I33" i="23"/>
  <c r="I11" i="23"/>
  <c r="V11" i="23" s="1"/>
  <c r="J29" i="20" s="1"/>
  <c r="I56" i="23"/>
  <c r="I34" i="23"/>
  <c r="I12" i="23"/>
  <c r="I57" i="23"/>
  <c r="I36" i="23"/>
  <c r="I35" i="23"/>
  <c r="I13" i="23"/>
  <c r="I14" i="23"/>
  <c r="V14" i="23" s="1"/>
  <c r="M29" i="20" s="1"/>
  <c r="I58" i="23"/>
  <c r="I59" i="23"/>
  <c r="V48" i="27" l="1"/>
  <c r="V52" i="27"/>
  <c r="V57" i="27"/>
  <c r="V4" i="27"/>
  <c r="V12" i="27"/>
  <c r="V9" i="27"/>
  <c r="V13" i="27"/>
  <c r="V6" i="27"/>
  <c r="V10" i="27"/>
  <c r="V14" i="27"/>
  <c r="M29" i="26" s="1"/>
  <c r="G32" i="25"/>
  <c r="L39" i="17"/>
  <c r="D32" i="25"/>
  <c r="V53" i="24"/>
  <c r="G31" i="25" s="1"/>
  <c r="V51" i="24"/>
  <c r="E31" i="25" s="1"/>
  <c r="V28" i="24"/>
  <c r="E30" i="25" s="1"/>
  <c r="V26" i="24"/>
  <c r="V30" i="24"/>
  <c r="G30" i="25" s="1"/>
  <c r="V11" i="24"/>
  <c r="J29" i="25" s="1"/>
  <c r="V12" i="24"/>
  <c r="K29" i="25" s="1"/>
  <c r="V13" i="24"/>
  <c r="L29" i="25" s="1"/>
  <c r="V14" i="24"/>
  <c r="M29" i="25" s="1"/>
  <c r="V3" i="24"/>
  <c r="B29" i="25" s="1"/>
  <c r="V7" i="24"/>
  <c r="V8" i="24"/>
  <c r="G29" i="25" s="1"/>
  <c r="V5" i="24"/>
  <c r="D29" i="25" s="1"/>
  <c r="V59" i="23"/>
  <c r="M31" i="20" s="1"/>
  <c r="V51" i="23"/>
  <c r="E31" i="20" s="1"/>
  <c r="V28" i="23"/>
  <c r="E30" i="20" s="1"/>
  <c r="V34" i="23"/>
  <c r="K30" i="20" s="1"/>
  <c r="V35" i="23"/>
  <c r="L30" i="20" s="1"/>
  <c r="V5" i="23"/>
  <c r="D29" i="20" s="1"/>
  <c r="V13" i="23"/>
  <c r="L29" i="20" s="1"/>
  <c r="V55" i="27"/>
  <c r="V56" i="27"/>
  <c r="V56" i="24"/>
  <c r="S60" i="24"/>
  <c r="V50" i="24"/>
  <c r="V54" i="24"/>
  <c r="V49" i="23"/>
  <c r="C31" i="20" s="1"/>
  <c r="V12" i="23"/>
  <c r="K29" i="20" s="1"/>
  <c r="S15" i="23"/>
  <c r="S37" i="23"/>
  <c r="V27" i="23"/>
  <c r="D30" i="20" s="1"/>
  <c r="V33" i="23"/>
  <c r="J30" i="20" s="1"/>
  <c r="S60" i="23"/>
  <c r="V50" i="23"/>
  <c r="D31" i="20" s="1"/>
  <c r="V54" i="23"/>
  <c r="H31" i="20" s="1"/>
  <c r="V32" i="27"/>
  <c r="V36" i="27"/>
  <c r="V29" i="27"/>
  <c r="V26" i="27"/>
  <c r="C30" i="26" s="1"/>
  <c r="V30" i="27"/>
  <c r="V34" i="27"/>
  <c r="V27" i="27"/>
  <c r="V31" i="27"/>
  <c r="V35" i="27"/>
  <c r="S37" i="24"/>
  <c r="V33" i="24"/>
  <c r="V34" i="24"/>
  <c r="V35" i="24"/>
  <c r="L30" i="25" s="1"/>
  <c r="V36" i="24"/>
  <c r="M30" i="25" s="1"/>
  <c r="V9" i="24"/>
  <c r="H29" i="25" s="1"/>
  <c r="S15" i="24"/>
  <c r="V4" i="24"/>
  <c r="S15" i="27"/>
  <c r="V5" i="27"/>
  <c r="V8" i="27"/>
  <c r="S60" i="27"/>
  <c r="V25" i="27"/>
  <c r="I15" i="27"/>
  <c r="V7" i="27"/>
  <c r="V11" i="27"/>
  <c r="V28" i="27"/>
  <c r="V50" i="27"/>
  <c r="V54" i="27"/>
  <c r="H31" i="26" s="1"/>
  <c r="V58" i="27"/>
  <c r="V55" i="23"/>
  <c r="I31" i="20" s="1"/>
  <c r="V56" i="23"/>
  <c r="J31" i="20" s="1"/>
  <c r="V9" i="23"/>
  <c r="H29" i="20" s="1"/>
  <c r="V4" i="23"/>
  <c r="C29" i="20" s="1"/>
  <c r="V57" i="23"/>
  <c r="K31" i="20" s="1"/>
  <c r="V10" i="23"/>
  <c r="I29" i="20" s="1"/>
  <c r="V52" i="23"/>
  <c r="F31" i="20" s="1"/>
  <c r="V26" i="23"/>
  <c r="C30" i="20" s="1"/>
  <c r="V48" i="23"/>
  <c r="B31" i="20" s="1"/>
  <c r="I30" i="25"/>
  <c r="L32" i="25"/>
  <c r="F29" i="25"/>
  <c r="V31" i="24"/>
  <c r="M32" i="25"/>
  <c r="I60" i="24"/>
  <c r="B31" i="25"/>
  <c r="K31" i="25"/>
  <c r="V49" i="24"/>
  <c r="I31" i="25"/>
  <c r="V29" i="24"/>
  <c r="V59" i="24"/>
  <c r="C32" i="25"/>
  <c r="V59" i="27"/>
  <c r="I60" i="27"/>
  <c r="V51" i="27"/>
  <c r="I37" i="27"/>
  <c r="V33" i="27"/>
  <c r="D30" i="25"/>
  <c r="K30" i="25"/>
  <c r="B30" i="25"/>
  <c r="J30" i="25"/>
  <c r="I37" i="24"/>
  <c r="C29" i="25"/>
  <c r="I15" i="24"/>
  <c r="E32" i="25"/>
  <c r="I83" i="24"/>
  <c r="F32" i="25"/>
  <c r="H32" i="25"/>
  <c r="L31" i="25"/>
  <c r="F31" i="25"/>
  <c r="L29" i="17"/>
  <c r="L31" i="17" s="1"/>
  <c r="V58" i="23"/>
  <c r="I60" i="23"/>
  <c r="N32" i="20"/>
  <c r="I83" i="23"/>
  <c r="B29" i="20"/>
  <c r="I15" i="23"/>
  <c r="I37" i="23"/>
  <c r="P7" i="22"/>
  <c r="F12" i="26" s="1"/>
  <c r="P9" i="22"/>
  <c r="H12" i="26" s="1"/>
  <c r="P10" i="22"/>
  <c r="I12" i="26" s="1"/>
  <c r="P3" i="22"/>
  <c r="B12" i="26" s="1"/>
  <c r="P11" i="22"/>
  <c r="J12" i="26" s="1"/>
  <c r="P4" i="22"/>
  <c r="P12" i="22"/>
  <c r="K12" i="26" s="1"/>
  <c r="P8" i="22"/>
  <c r="G12" i="26" s="1"/>
  <c r="P5" i="22"/>
  <c r="D12" i="26" s="1"/>
  <c r="P13" i="22"/>
  <c r="L12" i="26" s="1"/>
  <c r="P6" i="22"/>
  <c r="E12" i="26" s="1"/>
  <c r="P14" i="22"/>
  <c r="M12" i="26" s="1"/>
  <c r="O7" i="22"/>
  <c r="O8" i="22"/>
  <c r="O9" i="22"/>
  <c r="O10" i="22"/>
  <c r="O3" i="22"/>
  <c r="O11" i="22"/>
  <c r="O4" i="22"/>
  <c r="O12" i="22"/>
  <c r="O5" i="22"/>
  <c r="O13" i="22"/>
  <c r="O6" i="22"/>
  <c r="N4" i="22"/>
  <c r="C12" i="20" s="1"/>
  <c r="N12" i="22"/>
  <c r="K12" i="20" s="1"/>
  <c r="N5" i="22"/>
  <c r="D12" i="20" s="1"/>
  <c r="N13" i="22"/>
  <c r="L12" i="20" s="1"/>
  <c r="I19" i="17"/>
  <c r="N6" i="22"/>
  <c r="E12" i="20" s="1"/>
  <c r="N14" i="22"/>
  <c r="M12" i="20" s="1"/>
  <c r="J12" i="20"/>
  <c r="N7" i="22"/>
  <c r="F12" i="20" s="1"/>
  <c r="N8" i="22"/>
  <c r="G12" i="20" s="1"/>
  <c r="N9" i="22"/>
  <c r="H12" i="20" s="1"/>
  <c r="N10" i="22"/>
  <c r="I12" i="20" s="1"/>
  <c r="N3" i="22"/>
  <c r="B12" i="20" s="1"/>
  <c r="G21" i="26"/>
  <c r="H21" i="26" s="1"/>
  <c r="I21" i="26" s="1"/>
  <c r="J21" i="26" s="1"/>
  <c r="K21" i="26" s="1"/>
  <c r="L21" i="26" s="1"/>
  <c r="M21" i="26" s="1"/>
  <c r="G21" i="20"/>
  <c r="H21" i="20" s="1"/>
  <c r="I21" i="20" s="1"/>
  <c r="J21" i="20" s="1"/>
  <c r="K21" i="20" s="1"/>
  <c r="L21" i="20" s="1"/>
  <c r="M21" i="20" s="1"/>
  <c r="B37" i="26"/>
  <c r="C37" i="26" s="1"/>
  <c r="D37" i="26" s="1"/>
  <c r="E37" i="26" s="1"/>
  <c r="F37" i="26" s="1"/>
  <c r="G37" i="26" s="1"/>
  <c r="H37" i="26" s="1"/>
  <c r="I37" i="26" s="1"/>
  <c r="J37" i="26" s="1"/>
  <c r="K37" i="26" s="1"/>
  <c r="L37" i="26" s="1"/>
  <c r="M37" i="26" s="1"/>
  <c r="C23" i="26"/>
  <c r="D23" i="26" s="1"/>
  <c r="E23" i="26" s="1"/>
  <c r="F23" i="26" s="1"/>
  <c r="G23" i="26" s="1"/>
  <c r="H23" i="26" s="1"/>
  <c r="I23" i="26" s="1"/>
  <c r="J23" i="26" s="1"/>
  <c r="K23" i="26" s="1"/>
  <c r="L23" i="26" s="1"/>
  <c r="M23" i="26" s="1"/>
  <c r="V3" i="27"/>
  <c r="S37" i="27"/>
  <c r="C25" i="26"/>
  <c r="D25" i="26" s="1"/>
  <c r="E25" i="26" s="1"/>
  <c r="F25" i="26" s="1"/>
  <c r="G25" i="26" s="1"/>
  <c r="H25" i="26" s="1"/>
  <c r="I25" i="26" s="1"/>
  <c r="J25" i="26" s="1"/>
  <c r="K25" i="26" s="1"/>
  <c r="L25" i="26" s="1"/>
  <c r="M25" i="26" s="1"/>
  <c r="L19" i="17"/>
  <c r="N15" i="22"/>
  <c r="K14" i="19"/>
  <c r="M12" i="19"/>
  <c r="J14" i="19"/>
  <c r="J11" i="19"/>
  <c r="J4" i="19"/>
  <c r="K10" i="19"/>
  <c r="L3" i="19"/>
  <c r="K3" i="19"/>
  <c r="K15" i="19" s="1"/>
  <c r="K11" i="19"/>
  <c r="K4" i="19"/>
  <c r="K5" i="19"/>
  <c r="J13" i="19"/>
  <c r="M15" i="19"/>
  <c r="L11" i="19"/>
  <c r="K7" i="19"/>
  <c r="J5" i="19"/>
  <c r="M3" i="19"/>
  <c r="L9" i="19"/>
  <c r="M11" i="19"/>
  <c r="L6" i="19"/>
  <c r="J8" i="19"/>
  <c r="M13" i="19"/>
  <c r="J10" i="19"/>
  <c r="J3" i="19"/>
  <c r="J15" i="19" s="1"/>
  <c r="N27" i="26"/>
  <c r="D22" i="26"/>
  <c r="E22" i="26" s="1"/>
  <c r="F22" i="26" s="1"/>
  <c r="G22" i="26" s="1"/>
  <c r="H22" i="26" s="1"/>
  <c r="I22" i="26" s="1"/>
  <c r="J22" i="26" s="1"/>
  <c r="K22" i="26" s="1"/>
  <c r="L22" i="26" s="1"/>
  <c r="M22" i="26" s="1"/>
  <c r="D28" i="26"/>
  <c r="E28" i="26" s="1"/>
  <c r="F28" i="26" s="1"/>
  <c r="G28" i="26" s="1"/>
  <c r="H28" i="26" s="1"/>
  <c r="I28" i="26" s="1"/>
  <c r="J28" i="26" s="1"/>
  <c r="K28" i="26" s="1"/>
  <c r="L28" i="26" s="1"/>
  <c r="M28" i="26" s="1"/>
  <c r="C24" i="26"/>
  <c r="D24" i="26" s="1"/>
  <c r="E24" i="26" s="1"/>
  <c r="F24" i="26" s="1"/>
  <c r="G24" i="26" s="1"/>
  <c r="H24" i="26" s="1"/>
  <c r="I24" i="26" s="1"/>
  <c r="J24" i="26" s="1"/>
  <c r="K24" i="26" s="1"/>
  <c r="L24" i="26" s="1"/>
  <c r="M24" i="26" s="1"/>
  <c r="D21" i="26"/>
  <c r="E21" i="26" s="1"/>
  <c r="C26" i="26"/>
  <c r="D26" i="26" s="1"/>
  <c r="E26" i="26" s="1"/>
  <c r="F26" i="26" s="1"/>
  <c r="G26" i="26" s="1"/>
  <c r="H26" i="26" s="1"/>
  <c r="I26" i="26" s="1"/>
  <c r="J26" i="26" s="1"/>
  <c r="K26" i="26" s="1"/>
  <c r="L26" i="26" s="1"/>
  <c r="M26" i="26" s="1"/>
  <c r="L9" i="22"/>
  <c r="L13" i="22"/>
  <c r="M11" i="22"/>
  <c r="L10" i="22"/>
  <c r="L14" i="22"/>
  <c r="M14" i="22"/>
  <c r="M7" i="22"/>
  <c r="M12" i="22"/>
  <c r="L11" i="22"/>
  <c r="L4" i="22"/>
  <c r="M9" i="22"/>
  <c r="M6" i="22"/>
  <c r="L7" i="22"/>
  <c r="L12" i="22"/>
  <c r="M10" i="22"/>
  <c r="M5" i="22"/>
  <c r="L15" i="22"/>
  <c r="L6" i="22"/>
  <c r="M8" i="22"/>
  <c r="K12" i="19"/>
  <c r="J6" i="19"/>
  <c r="J12" i="19"/>
  <c r="M14" i="19"/>
  <c r="M4" i="19"/>
  <c r="L14" i="19"/>
  <c r="L10" i="19"/>
  <c r="K8" i="19"/>
  <c r="K13" i="19"/>
  <c r="J7" i="19"/>
  <c r="M7" i="19"/>
  <c r="M5" i="19"/>
  <c r="L4" i="19"/>
  <c r="L15" i="19"/>
  <c r="K9" i="19"/>
  <c r="J9" i="19"/>
  <c r="M8" i="19"/>
  <c r="L12" i="19"/>
  <c r="M9" i="19"/>
  <c r="L7" i="19"/>
  <c r="L5" i="19"/>
  <c r="M10" i="19"/>
  <c r="L8" i="19"/>
  <c r="E28" i="20"/>
  <c r="F28" i="20" s="1"/>
  <c r="G28" i="20" s="1"/>
  <c r="H28" i="20" s="1"/>
  <c r="I28" i="20" s="1"/>
  <c r="J28" i="20" s="1"/>
  <c r="K28" i="20" s="1"/>
  <c r="L28" i="20" s="1"/>
  <c r="M28" i="20" s="1"/>
  <c r="C21" i="25"/>
  <c r="D21" i="25" s="1"/>
  <c r="E21" i="25" s="1"/>
  <c r="F21" i="25" s="1"/>
  <c r="B37" i="20"/>
  <c r="E24" i="20"/>
  <c r="F24" i="20" s="1"/>
  <c r="G24" i="20" s="1"/>
  <c r="H24" i="20" s="1"/>
  <c r="I24" i="20" s="1"/>
  <c r="J24" i="20" s="1"/>
  <c r="K24" i="20" s="1"/>
  <c r="L24" i="20" s="1"/>
  <c r="M24" i="20" s="1"/>
  <c r="D22" i="25"/>
  <c r="E22" i="25" s="1"/>
  <c r="F22" i="25" s="1"/>
  <c r="G22" i="25" s="1"/>
  <c r="H22" i="25" s="1"/>
  <c r="I22" i="25" s="1"/>
  <c r="J22" i="25" s="1"/>
  <c r="K22" i="25" s="1"/>
  <c r="L22" i="25" s="1"/>
  <c r="M22" i="25" s="1"/>
  <c r="F26" i="20"/>
  <c r="G26" i="20" s="1"/>
  <c r="H26" i="20" s="1"/>
  <c r="I26" i="20" s="1"/>
  <c r="J26" i="20" s="1"/>
  <c r="K26" i="20" s="1"/>
  <c r="L26" i="20" s="1"/>
  <c r="M26" i="20" s="1"/>
  <c r="E25" i="25"/>
  <c r="F25" i="25" s="1"/>
  <c r="G25" i="25" s="1"/>
  <c r="H25" i="25" s="1"/>
  <c r="I25" i="25" s="1"/>
  <c r="J25" i="25" s="1"/>
  <c r="K25" i="25" s="1"/>
  <c r="L25" i="25" s="1"/>
  <c r="M25" i="25" s="1"/>
  <c r="C31" i="17"/>
  <c r="D29" i="17"/>
  <c r="G23" i="20"/>
  <c r="H23" i="20" s="1"/>
  <c r="I23" i="20" s="1"/>
  <c r="J23" i="20" s="1"/>
  <c r="K23" i="20" s="1"/>
  <c r="L23" i="20" s="1"/>
  <c r="M23" i="20" s="1"/>
  <c r="E21" i="20"/>
  <c r="F21" i="20" s="1"/>
  <c r="F31" i="17"/>
  <c r="G31" i="17" s="1"/>
  <c r="D27" i="25"/>
  <c r="E27" i="25" s="1"/>
  <c r="F27" i="25" s="1"/>
  <c r="G27" i="25" s="1"/>
  <c r="H27" i="25" s="1"/>
  <c r="I27" i="25" s="1"/>
  <c r="J27" i="25" s="1"/>
  <c r="K27" i="25" s="1"/>
  <c r="L27" i="25" s="1"/>
  <c r="M27" i="25" s="1"/>
  <c r="E22" i="20"/>
  <c r="F22" i="20" s="1"/>
  <c r="G22" i="20" s="1"/>
  <c r="H22" i="20" s="1"/>
  <c r="I22" i="20" s="1"/>
  <c r="J22" i="20" s="1"/>
  <c r="K22" i="20" s="1"/>
  <c r="L22" i="20" s="1"/>
  <c r="M22" i="20" s="1"/>
  <c r="D23" i="25"/>
  <c r="E23" i="25" s="1"/>
  <c r="F23" i="25" s="1"/>
  <c r="G23" i="25" s="1"/>
  <c r="H23" i="25" s="1"/>
  <c r="I23" i="25" s="1"/>
  <c r="J23" i="25" s="1"/>
  <c r="K23" i="25" s="1"/>
  <c r="L23" i="25" s="1"/>
  <c r="M23" i="25" s="1"/>
  <c r="D28" i="25"/>
  <c r="E28" i="25" s="1"/>
  <c r="F28" i="25" s="1"/>
  <c r="G28" i="25" s="1"/>
  <c r="H28" i="25" s="1"/>
  <c r="I28" i="25" s="1"/>
  <c r="J28" i="25" s="1"/>
  <c r="K28" i="25" s="1"/>
  <c r="L28" i="25" s="1"/>
  <c r="M28" i="25" s="1"/>
  <c r="B37" i="25"/>
  <c r="N25" i="20"/>
  <c r="N24" i="25"/>
  <c r="N26" i="25"/>
  <c r="N27" i="20"/>
  <c r="V15" i="27" l="1"/>
  <c r="O48" i="17" s="1"/>
  <c r="D31" i="25"/>
  <c r="C30" i="25"/>
  <c r="H30" i="25"/>
  <c r="V15" i="24"/>
  <c r="L48" i="17" s="1"/>
  <c r="N29" i="25"/>
  <c r="N30" i="20"/>
  <c r="N29" i="20"/>
  <c r="V60" i="24"/>
  <c r="H31" i="25"/>
  <c r="J31" i="25"/>
  <c r="V15" i="23"/>
  <c r="I48" i="17" s="1"/>
  <c r="V37" i="27"/>
  <c r="O49" i="17" s="1"/>
  <c r="N30" i="26"/>
  <c r="F30" i="25"/>
  <c r="V37" i="24"/>
  <c r="L49" i="17" s="1"/>
  <c r="V60" i="27"/>
  <c r="V37" i="23"/>
  <c r="I49" i="17" s="1"/>
  <c r="M31" i="25"/>
  <c r="N32" i="25"/>
  <c r="C31" i="25"/>
  <c r="N31" i="26"/>
  <c r="O39" i="17"/>
  <c r="O29" i="17" s="1"/>
  <c r="O31" i="17" s="1"/>
  <c r="N29" i="26"/>
  <c r="N32" i="26"/>
  <c r="L31" i="20"/>
  <c r="N31" i="20" s="1"/>
  <c r="V60" i="23"/>
  <c r="I39" i="17" s="1"/>
  <c r="I29" i="17" s="1"/>
  <c r="B32" i="22"/>
  <c r="N28" i="25"/>
  <c r="F21" i="26"/>
  <c r="N21" i="26" s="1"/>
  <c r="P15" i="22"/>
  <c r="C12" i="26"/>
  <c r="N27" i="25"/>
  <c r="N28" i="20"/>
  <c r="N22" i="26"/>
  <c r="N25" i="26"/>
  <c r="N37" i="26"/>
  <c r="L12" i="25"/>
  <c r="K12" i="25"/>
  <c r="I12" i="25"/>
  <c r="J12" i="25"/>
  <c r="H12" i="25"/>
  <c r="M12" i="25"/>
  <c r="D12" i="25"/>
  <c r="G12" i="25"/>
  <c r="E12" i="25"/>
  <c r="C12" i="25"/>
  <c r="F12" i="25"/>
  <c r="N28" i="26"/>
  <c r="N26" i="26"/>
  <c r="N24" i="26"/>
  <c r="N23" i="26"/>
  <c r="N12" i="20"/>
  <c r="O15" i="22"/>
  <c r="B12" i="25"/>
  <c r="N23" i="25"/>
  <c r="N21" i="20"/>
  <c r="C37" i="20"/>
  <c r="D37" i="20" s="1"/>
  <c r="E37" i="20" s="1"/>
  <c r="F37" i="20" s="1"/>
  <c r="G37" i="20" s="1"/>
  <c r="H37" i="20" s="1"/>
  <c r="I37" i="20" s="1"/>
  <c r="J37" i="20" s="1"/>
  <c r="K37" i="20" s="1"/>
  <c r="L37" i="20" s="1"/>
  <c r="M37" i="20" s="1"/>
  <c r="N21" i="25"/>
  <c r="N22" i="25"/>
  <c r="N22" i="20"/>
  <c r="N26" i="20"/>
  <c r="F33" i="17"/>
  <c r="G33" i="17" s="1"/>
  <c r="D31" i="17"/>
  <c r="C33" i="17"/>
  <c r="N23" i="20"/>
  <c r="N25" i="25"/>
  <c r="N24" i="20"/>
  <c r="C37" i="25"/>
  <c r="D37" i="25" s="1"/>
  <c r="E37" i="25" s="1"/>
  <c r="F37" i="25" s="1"/>
  <c r="G37" i="25" s="1"/>
  <c r="H37" i="25" s="1"/>
  <c r="I37" i="25" s="1"/>
  <c r="J37" i="25" s="1"/>
  <c r="K37" i="25" s="1"/>
  <c r="N31" i="25" l="1"/>
  <c r="N30" i="25"/>
  <c r="I31" i="17"/>
  <c r="N12" i="26"/>
  <c r="N12" i="25"/>
  <c r="E15" i="19"/>
  <c r="N37" i="20"/>
  <c r="F37" i="17"/>
  <c r="D33" i="17"/>
  <c r="C37" i="17"/>
  <c r="C51" i="17" s="1"/>
  <c r="L37" i="25"/>
  <c r="M37" i="25" s="1"/>
  <c r="N14" i="19" l="1"/>
  <c r="M7" i="20" s="1"/>
  <c r="I18" i="17"/>
  <c r="F51" i="17"/>
  <c r="G37" i="17"/>
  <c r="N12" i="19"/>
  <c r="K7" i="20" s="1"/>
  <c r="B28" i="22"/>
  <c r="N4" i="19"/>
  <c r="C7" i="20" s="1"/>
  <c r="N10" i="19"/>
  <c r="I7" i="20" s="1"/>
  <c r="N3" i="19"/>
  <c r="N8" i="19"/>
  <c r="G7" i="20" s="1"/>
  <c r="N13" i="19"/>
  <c r="L7" i="20" s="1"/>
  <c r="N5" i="19"/>
  <c r="D7" i="20" s="1"/>
  <c r="N7" i="19"/>
  <c r="F7" i="20" s="1"/>
  <c r="N6" i="19"/>
  <c r="E7" i="20" s="1"/>
  <c r="N11" i="19"/>
  <c r="J7" i="20" s="1"/>
  <c r="N9" i="19"/>
  <c r="H7" i="20" s="1"/>
  <c r="N37" i="25"/>
  <c r="D37" i="17"/>
  <c r="J26" i="17" l="1"/>
  <c r="J27" i="17"/>
  <c r="J35" i="17"/>
  <c r="J19" i="17"/>
  <c r="J28" i="17"/>
  <c r="J29" i="17"/>
  <c r="J22" i="17"/>
  <c r="J23" i="17"/>
  <c r="J24" i="17"/>
  <c r="J25" i="17"/>
  <c r="J31" i="17"/>
  <c r="I20" i="17"/>
  <c r="B3" i="20"/>
  <c r="B2" i="20" s="1"/>
  <c r="B29" i="22"/>
  <c r="B7" i="20"/>
  <c r="N7" i="20" s="1"/>
  <c r="N15" i="19"/>
  <c r="J20" i="17" l="1"/>
  <c r="B4" i="20" s="1"/>
  <c r="L8" i="20"/>
  <c r="C8" i="20"/>
  <c r="B8" i="20"/>
  <c r="K8" i="20"/>
  <c r="H8" i="20"/>
  <c r="I8" i="20"/>
  <c r="D8" i="20"/>
  <c r="J8" i="20"/>
  <c r="M8" i="20"/>
  <c r="G8" i="20"/>
  <c r="F8" i="20"/>
  <c r="E8" i="20"/>
  <c r="B31" i="22"/>
  <c r="I33" i="17"/>
  <c r="J33" i="17" s="1"/>
  <c r="D18" i="20" l="1"/>
  <c r="D9" i="20"/>
  <c r="D10" i="20" s="1"/>
  <c r="B5" i="20"/>
  <c r="B30" i="22"/>
  <c r="I9" i="20"/>
  <c r="I10" i="20" s="1"/>
  <c r="I18" i="20"/>
  <c r="M9" i="20"/>
  <c r="M10" i="20" s="1"/>
  <c r="M18" i="20"/>
  <c r="I37" i="17"/>
  <c r="J37" i="17" s="1"/>
  <c r="H18" i="20"/>
  <c r="H9" i="20"/>
  <c r="J9" i="20"/>
  <c r="J10" i="20" s="1"/>
  <c r="J18" i="20"/>
  <c r="K18" i="20"/>
  <c r="K9" i="20"/>
  <c r="K10" i="20" s="1"/>
  <c r="F18" i="20"/>
  <c r="F9" i="20"/>
  <c r="F10" i="20" s="1"/>
  <c r="B9" i="20"/>
  <c r="B18" i="20"/>
  <c r="N8" i="20"/>
  <c r="L9" i="20"/>
  <c r="L10" i="20" s="1"/>
  <c r="L18" i="20"/>
  <c r="E18" i="20"/>
  <c r="E9" i="20"/>
  <c r="E10" i="20" s="1"/>
  <c r="G9" i="20"/>
  <c r="G10" i="20" s="1"/>
  <c r="G18" i="20"/>
  <c r="C18" i="20"/>
  <c r="C9" i="20"/>
  <c r="C10" i="20" s="1"/>
  <c r="I51" i="17" l="1"/>
  <c r="N18" i="20"/>
  <c r="B10" i="20"/>
  <c r="N9" i="20"/>
  <c r="H10" i="20"/>
  <c r="L15" i="20"/>
  <c r="L14" i="20" s="1"/>
  <c r="L13" i="20" s="1"/>
  <c r="L20" i="20" s="1"/>
  <c r="L34" i="20" s="1"/>
  <c r="D15" i="20"/>
  <c r="D14" i="20" s="1"/>
  <c r="B15" i="20"/>
  <c r="J15" i="20"/>
  <c r="J14" i="20" s="1"/>
  <c r="C15" i="20"/>
  <c r="C14" i="20" s="1"/>
  <c r="C13" i="20" s="1"/>
  <c r="C20" i="20" s="1"/>
  <c r="C34" i="20" s="1"/>
  <c r="H15" i="20"/>
  <c r="H14" i="20" s="1"/>
  <c r="H13" i="20" s="1"/>
  <c r="H20" i="20" s="1"/>
  <c r="H34" i="20" s="1"/>
  <c r="I15" i="20"/>
  <c r="I14" i="20" s="1"/>
  <c r="M15" i="20"/>
  <c r="M14" i="20" s="1"/>
  <c r="M13" i="20" s="1"/>
  <c r="M20" i="20" s="1"/>
  <c r="M34" i="20" s="1"/>
  <c r="F15" i="20"/>
  <c r="F14" i="20" s="1"/>
  <c r="K15" i="20"/>
  <c r="K14" i="20" s="1"/>
  <c r="K13" i="20" s="1"/>
  <c r="K20" i="20" s="1"/>
  <c r="K34" i="20" s="1"/>
  <c r="E15" i="20"/>
  <c r="E14" i="20" s="1"/>
  <c r="G15" i="20"/>
  <c r="G14" i="20" s="1"/>
  <c r="G15" i="19" l="1"/>
  <c r="N10" i="20"/>
  <c r="M36" i="20"/>
  <c r="M39" i="20" s="1"/>
  <c r="K36" i="20"/>
  <c r="K39" i="20" s="1"/>
  <c r="E13" i="20"/>
  <c r="E20" i="20" s="1"/>
  <c r="E34" i="20" s="1"/>
  <c r="E36" i="20"/>
  <c r="B14" i="20"/>
  <c r="N15" i="20"/>
  <c r="G13" i="20"/>
  <c r="G20" i="20" s="1"/>
  <c r="G34" i="20" s="1"/>
  <c r="G36" i="20"/>
  <c r="J13" i="20"/>
  <c r="J20" i="20" s="1"/>
  <c r="J34" i="20" s="1"/>
  <c r="J36" i="20"/>
  <c r="D13" i="20"/>
  <c r="D20" i="20" s="1"/>
  <c r="D34" i="20" s="1"/>
  <c r="D36" i="20"/>
  <c r="L36" i="20"/>
  <c r="L39" i="20" s="1"/>
  <c r="I13" i="20"/>
  <c r="I20" i="20" s="1"/>
  <c r="I34" i="20" s="1"/>
  <c r="I36" i="20"/>
  <c r="F13" i="20"/>
  <c r="F20" i="20" s="1"/>
  <c r="F34" i="20" s="1"/>
  <c r="F36" i="20"/>
  <c r="C36" i="20"/>
  <c r="C39" i="20" s="1"/>
  <c r="H36" i="20"/>
  <c r="H39" i="20" s="1"/>
  <c r="O18" i="17" l="1"/>
  <c r="P3" i="19"/>
  <c r="P6" i="19"/>
  <c r="E7" i="26" s="1"/>
  <c r="P4" i="19"/>
  <c r="C7" i="26" s="1"/>
  <c r="P5" i="19"/>
  <c r="D7" i="26" s="1"/>
  <c r="P7" i="19"/>
  <c r="F7" i="26" s="1"/>
  <c r="P8" i="19"/>
  <c r="G7" i="26" s="1"/>
  <c r="P9" i="19"/>
  <c r="H7" i="26" s="1"/>
  <c r="P10" i="19"/>
  <c r="I7" i="26" s="1"/>
  <c r="P11" i="19"/>
  <c r="J7" i="26" s="1"/>
  <c r="P12" i="19"/>
  <c r="K7" i="26" s="1"/>
  <c r="P13" i="19"/>
  <c r="L7" i="26" s="1"/>
  <c r="P14" i="19"/>
  <c r="M7" i="26" s="1"/>
  <c r="F15" i="19"/>
  <c r="O14" i="19" s="1"/>
  <c r="M7" i="25" s="1"/>
  <c r="I39" i="20"/>
  <c r="G39" i="20"/>
  <c r="E39" i="20"/>
  <c r="D39" i="20"/>
  <c r="F39" i="20"/>
  <c r="B36" i="20"/>
  <c r="N36" i="20" s="1"/>
  <c r="N14" i="20"/>
  <c r="B13" i="20"/>
  <c r="J39" i="20"/>
  <c r="P22" i="17" l="1"/>
  <c r="P23" i="17"/>
  <c r="P24" i="17"/>
  <c r="P26" i="17"/>
  <c r="P27" i="17"/>
  <c r="P25" i="17"/>
  <c r="P19" i="17"/>
  <c r="P28" i="17"/>
  <c r="P29" i="17"/>
  <c r="P35" i="17"/>
  <c r="P31" i="17"/>
  <c r="L18" i="17"/>
  <c r="O3" i="19"/>
  <c r="O4" i="19"/>
  <c r="C7" i="25" s="1"/>
  <c r="O5" i="19"/>
  <c r="D7" i="25" s="1"/>
  <c r="O6" i="19"/>
  <c r="E7" i="25" s="1"/>
  <c r="O7" i="19"/>
  <c r="F7" i="25" s="1"/>
  <c r="O8" i="19"/>
  <c r="G7" i="25" s="1"/>
  <c r="O9" i="19"/>
  <c r="H7" i="25" s="1"/>
  <c r="O10" i="19"/>
  <c r="I7" i="25" s="1"/>
  <c r="O11" i="19"/>
  <c r="J7" i="25" s="1"/>
  <c r="O12" i="19"/>
  <c r="K7" i="25" s="1"/>
  <c r="O13" i="19"/>
  <c r="L7" i="25" s="1"/>
  <c r="B7" i="26"/>
  <c r="N7" i="26" s="1"/>
  <c r="P15" i="19"/>
  <c r="B3" i="26"/>
  <c r="B2" i="26" s="1"/>
  <c r="O20" i="17"/>
  <c r="P20" i="17" s="1"/>
  <c r="N13" i="20"/>
  <c r="B20" i="20"/>
  <c r="M24" i="17" l="1"/>
  <c r="M25" i="17"/>
  <c r="M26" i="17"/>
  <c r="M19" i="17"/>
  <c r="M28" i="17"/>
  <c r="M23" i="17"/>
  <c r="M29" i="17"/>
  <c r="M22" i="17"/>
  <c r="M27" i="17"/>
  <c r="M35" i="17"/>
  <c r="M31" i="17"/>
  <c r="B4" i="26"/>
  <c r="B5" i="26" s="1"/>
  <c r="O33" i="17"/>
  <c r="P33" i="17" s="1"/>
  <c r="B8" i="26"/>
  <c r="D8" i="26"/>
  <c r="J8" i="26"/>
  <c r="L8" i="26"/>
  <c r="K8" i="26"/>
  <c r="G8" i="26"/>
  <c r="I8" i="26"/>
  <c r="H8" i="26"/>
  <c r="M8" i="26"/>
  <c r="C8" i="26"/>
  <c r="F8" i="26"/>
  <c r="E8" i="26"/>
  <c r="B7" i="25"/>
  <c r="N7" i="25" s="1"/>
  <c r="O15" i="19"/>
  <c r="L20" i="17"/>
  <c r="M20" i="17" s="1"/>
  <c r="B3" i="25"/>
  <c r="B2" i="25" s="1"/>
  <c r="B34" i="20"/>
  <c r="N20" i="20"/>
  <c r="F9" i="26" l="1"/>
  <c r="F18" i="26"/>
  <c r="D18" i="26"/>
  <c r="D9" i="26"/>
  <c r="D10" i="26" s="1"/>
  <c r="M18" i="26"/>
  <c r="M9" i="26"/>
  <c r="M10" i="26" s="1"/>
  <c r="I9" i="26"/>
  <c r="I10" i="26" s="1"/>
  <c r="I18" i="26"/>
  <c r="O37" i="17"/>
  <c r="P37" i="17" s="1"/>
  <c r="C9" i="26"/>
  <c r="C10" i="26" s="1"/>
  <c r="C18" i="26"/>
  <c r="K8" i="25"/>
  <c r="B8" i="25"/>
  <c r="I8" i="25"/>
  <c r="L8" i="25"/>
  <c r="J8" i="25"/>
  <c r="D8" i="25"/>
  <c r="F8" i="25"/>
  <c r="M8" i="25"/>
  <c r="G18" i="26"/>
  <c r="G9" i="26"/>
  <c r="G10" i="26" s="1"/>
  <c r="I15" i="26"/>
  <c r="I14" i="26" s="1"/>
  <c r="I13" i="26" s="1"/>
  <c r="I20" i="26" s="1"/>
  <c r="I34" i="26" s="1"/>
  <c r="H15" i="26"/>
  <c r="H14" i="26" s="1"/>
  <c r="H13" i="26" s="1"/>
  <c r="H20" i="26" s="1"/>
  <c r="H34" i="26" s="1"/>
  <c r="D15" i="26"/>
  <c r="D14" i="26" s="1"/>
  <c r="D13" i="26" s="1"/>
  <c r="D20" i="26" s="1"/>
  <c r="D34" i="26" s="1"/>
  <c r="L15" i="26"/>
  <c r="L14" i="26" s="1"/>
  <c r="L13" i="26" s="1"/>
  <c r="L20" i="26" s="1"/>
  <c r="L34" i="26" s="1"/>
  <c r="M15" i="26"/>
  <c r="M14" i="26" s="1"/>
  <c r="M13" i="26" s="1"/>
  <c r="M20" i="26" s="1"/>
  <c r="M34" i="26" s="1"/>
  <c r="E15" i="26"/>
  <c r="E14" i="26" s="1"/>
  <c r="E13" i="26" s="1"/>
  <c r="E20" i="26" s="1"/>
  <c r="E34" i="26" s="1"/>
  <c r="J15" i="26"/>
  <c r="J14" i="26" s="1"/>
  <c r="J13" i="26" s="1"/>
  <c r="J20" i="26" s="1"/>
  <c r="J34" i="26" s="1"/>
  <c r="B15" i="26"/>
  <c r="C15" i="26"/>
  <c r="C14" i="26" s="1"/>
  <c r="C13" i="26" s="1"/>
  <c r="C20" i="26" s="1"/>
  <c r="C34" i="26" s="1"/>
  <c r="K15" i="26"/>
  <c r="K14" i="26" s="1"/>
  <c r="K13" i="26" s="1"/>
  <c r="K20" i="26" s="1"/>
  <c r="K34" i="26" s="1"/>
  <c r="G15" i="26"/>
  <c r="G14" i="26" s="1"/>
  <c r="G13" i="26" s="1"/>
  <c r="G20" i="26" s="1"/>
  <c r="G34" i="26" s="1"/>
  <c r="F15" i="26"/>
  <c r="F14" i="26" s="1"/>
  <c r="F13" i="26" s="1"/>
  <c r="F20" i="26" s="1"/>
  <c r="F34" i="26" s="1"/>
  <c r="J18" i="26"/>
  <c r="J9" i="26"/>
  <c r="B9" i="26"/>
  <c r="B10" i="26" s="1"/>
  <c r="B18" i="26"/>
  <c r="N8" i="26"/>
  <c r="K18" i="26"/>
  <c r="K9" i="26"/>
  <c r="G8" i="25"/>
  <c r="H9" i="26"/>
  <c r="H10" i="26" s="1"/>
  <c r="H18" i="26"/>
  <c r="C8" i="25"/>
  <c r="L33" i="17"/>
  <c r="M33" i="17" s="1"/>
  <c r="B4" i="25"/>
  <c r="B5" i="25" s="1"/>
  <c r="H8" i="25"/>
  <c r="E9" i="26"/>
  <c r="E18" i="26"/>
  <c r="L9" i="26"/>
  <c r="L18" i="26"/>
  <c r="E8" i="25"/>
  <c r="N34" i="20"/>
  <c r="B39" i="20"/>
  <c r="O51" i="17" l="1"/>
  <c r="C36" i="26"/>
  <c r="C39" i="26" s="1"/>
  <c r="E36" i="26"/>
  <c r="E39" i="26" s="1"/>
  <c r="F36" i="26"/>
  <c r="F39" i="26" s="1"/>
  <c r="G9" i="25"/>
  <c r="G10" i="25" s="1"/>
  <c r="G18" i="25"/>
  <c r="M18" i="25"/>
  <c r="M9" i="25"/>
  <c r="M10" i="25" s="1"/>
  <c r="M36" i="26"/>
  <c r="M39" i="26" s="1"/>
  <c r="D9" i="25"/>
  <c r="D10" i="25" s="1"/>
  <c r="D18" i="25"/>
  <c r="E9" i="25"/>
  <c r="E10" i="25" s="1"/>
  <c r="E18" i="25"/>
  <c r="J18" i="25"/>
  <c r="J9" i="25"/>
  <c r="L18" i="25"/>
  <c r="L9" i="25"/>
  <c r="L10" i="25" s="1"/>
  <c r="D36" i="26"/>
  <c r="D39" i="26" s="1"/>
  <c r="L10" i="26"/>
  <c r="L36" i="26"/>
  <c r="L39" i="26" s="1"/>
  <c r="N15" i="26"/>
  <c r="B14" i="26"/>
  <c r="I9" i="25"/>
  <c r="I10" i="25" s="1"/>
  <c r="I18" i="25"/>
  <c r="H9" i="25"/>
  <c r="H18" i="25"/>
  <c r="K10" i="26"/>
  <c r="K36" i="26"/>
  <c r="K39" i="26" s="1"/>
  <c r="F18" i="25"/>
  <c r="F9" i="25"/>
  <c r="G15" i="25"/>
  <c r="G14" i="25" s="1"/>
  <c r="G13" i="25" s="1"/>
  <c r="G20" i="25" s="1"/>
  <c r="G34" i="25" s="1"/>
  <c r="B15" i="25"/>
  <c r="J15" i="25"/>
  <c r="J14" i="25" s="1"/>
  <c r="J13" i="25" s="1"/>
  <c r="J20" i="25" s="1"/>
  <c r="J34" i="25" s="1"/>
  <c r="F15" i="25"/>
  <c r="F14" i="25" s="1"/>
  <c r="F13" i="25" s="1"/>
  <c r="F20" i="25" s="1"/>
  <c r="F34" i="25" s="1"/>
  <c r="H15" i="25"/>
  <c r="H14" i="25" s="1"/>
  <c r="H13" i="25" s="1"/>
  <c r="H20" i="25" s="1"/>
  <c r="H34" i="25" s="1"/>
  <c r="I15" i="25"/>
  <c r="I14" i="25" s="1"/>
  <c r="I13" i="25" s="1"/>
  <c r="I20" i="25" s="1"/>
  <c r="I34" i="25" s="1"/>
  <c r="M15" i="25"/>
  <c r="M14" i="25" s="1"/>
  <c r="M13" i="25" s="1"/>
  <c r="M20" i="25" s="1"/>
  <c r="M34" i="25" s="1"/>
  <c r="E15" i="25"/>
  <c r="E14" i="25" s="1"/>
  <c r="E13" i="25" s="1"/>
  <c r="E20" i="25" s="1"/>
  <c r="E34" i="25" s="1"/>
  <c r="L15" i="25"/>
  <c r="L14" i="25" s="1"/>
  <c r="L13" i="25" s="1"/>
  <c r="L20" i="25" s="1"/>
  <c r="L34" i="25" s="1"/>
  <c r="D15" i="25"/>
  <c r="D14" i="25" s="1"/>
  <c r="D13" i="25" s="1"/>
  <c r="D20" i="25" s="1"/>
  <c r="D34" i="25" s="1"/>
  <c r="K15" i="25"/>
  <c r="K14" i="25" s="1"/>
  <c r="K13" i="25" s="1"/>
  <c r="K20" i="25" s="1"/>
  <c r="K34" i="25" s="1"/>
  <c r="C15" i="25"/>
  <c r="C14" i="25" s="1"/>
  <c r="C13" i="25" s="1"/>
  <c r="C20" i="25" s="1"/>
  <c r="C34" i="25" s="1"/>
  <c r="L37" i="17"/>
  <c r="M37" i="17" s="1"/>
  <c r="C9" i="25"/>
  <c r="C18" i="25"/>
  <c r="E10" i="26"/>
  <c r="N9" i="26"/>
  <c r="G36" i="26"/>
  <c r="G39" i="26" s="1"/>
  <c r="B9" i="25"/>
  <c r="N8" i="25"/>
  <c r="B18" i="25"/>
  <c r="F10" i="26"/>
  <c r="N18" i="26"/>
  <c r="H36" i="26"/>
  <c r="H39" i="26" s="1"/>
  <c r="J10" i="26"/>
  <c r="J36" i="26"/>
  <c r="J39" i="26" s="1"/>
  <c r="K18" i="25"/>
  <c r="K9" i="25"/>
  <c r="K10" i="25" s="1"/>
  <c r="I36" i="26"/>
  <c r="I39" i="26" s="1"/>
  <c r="N39" i="20"/>
  <c r="P39" i="20" s="1"/>
  <c r="B41" i="20"/>
  <c r="C40" i="20" s="1"/>
  <c r="C41" i="20" s="1"/>
  <c r="D40" i="20" s="1"/>
  <c r="D41" i="20" s="1"/>
  <c r="E40" i="20" s="1"/>
  <c r="E41" i="20" s="1"/>
  <c r="F40" i="20" s="1"/>
  <c r="F41" i="20" s="1"/>
  <c r="G40" i="20" s="1"/>
  <c r="G41" i="20" s="1"/>
  <c r="H40" i="20" s="1"/>
  <c r="H41" i="20" s="1"/>
  <c r="I40" i="20" s="1"/>
  <c r="I41" i="20" s="1"/>
  <c r="J40" i="20" s="1"/>
  <c r="J41" i="20" s="1"/>
  <c r="K40" i="20" s="1"/>
  <c r="K41" i="20" s="1"/>
  <c r="L40" i="20" s="1"/>
  <c r="L41" i="20" s="1"/>
  <c r="M40" i="20" s="1"/>
  <c r="M41" i="20" s="1"/>
  <c r="L51" i="17" l="1"/>
  <c r="N10" i="26"/>
  <c r="K36" i="25"/>
  <c r="K39" i="25" s="1"/>
  <c r="F36" i="25"/>
  <c r="F39" i="25" s="1"/>
  <c r="M36" i="25"/>
  <c r="M39" i="25" s="1"/>
  <c r="H36" i="25"/>
  <c r="H39" i="25" s="1"/>
  <c r="F10" i="25"/>
  <c r="C10" i="25"/>
  <c r="C36" i="25"/>
  <c r="C39" i="25" s="1"/>
  <c r="I36" i="25"/>
  <c r="I39" i="25" s="1"/>
  <c r="L36" i="25"/>
  <c r="L39" i="25" s="1"/>
  <c r="B14" i="25"/>
  <c r="N15" i="25"/>
  <c r="N18" i="25"/>
  <c r="B10" i="25"/>
  <c r="N9" i="25"/>
  <c r="E36" i="25"/>
  <c r="E39" i="25" s="1"/>
  <c r="G36" i="25"/>
  <c r="G39" i="25" s="1"/>
  <c r="B36" i="26"/>
  <c r="N36" i="26" s="1"/>
  <c r="B13" i="26"/>
  <c r="N14" i="26"/>
  <c r="H10" i="25"/>
  <c r="J10" i="25"/>
  <c r="J36" i="25"/>
  <c r="J39" i="25" s="1"/>
  <c r="D36" i="25"/>
  <c r="D39" i="25" s="1"/>
  <c r="B36" i="25" l="1"/>
  <c r="N36" i="25" s="1"/>
  <c r="N14" i="25"/>
  <c r="B13" i="25"/>
  <c r="N10" i="25"/>
  <c r="B20" i="26"/>
  <c r="N13" i="26"/>
  <c r="N20" i="26" l="1"/>
  <c r="B34" i="26"/>
  <c r="B20" i="25"/>
  <c r="N13" i="25"/>
  <c r="N34" i="26" l="1"/>
  <c r="B39" i="26"/>
  <c r="B34" i="25"/>
  <c r="N20" i="25"/>
  <c r="B41" i="26" l="1"/>
  <c r="C40" i="26" s="1"/>
  <c r="C41" i="26" s="1"/>
  <c r="D40" i="26" s="1"/>
  <c r="D41" i="26" s="1"/>
  <c r="E40" i="26" s="1"/>
  <c r="E41" i="26" s="1"/>
  <c r="F40" i="26" s="1"/>
  <c r="F41" i="26" s="1"/>
  <c r="G40" i="26" s="1"/>
  <c r="G41" i="26" s="1"/>
  <c r="H40" i="26" s="1"/>
  <c r="H41" i="26" s="1"/>
  <c r="I40" i="26" s="1"/>
  <c r="I41" i="26" s="1"/>
  <c r="J40" i="26" s="1"/>
  <c r="J41" i="26" s="1"/>
  <c r="K40" i="26" s="1"/>
  <c r="K41" i="26" s="1"/>
  <c r="L40" i="26" s="1"/>
  <c r="L41" i="26" s="1"/>
  <c r="M40" i="26" s="1"/>
  <c r="M41" i="26" s="1"/>
  <c r="N39" i="26"/>
  <c r="P39" i="26" s="1"/>
  <c r="N34" i="25"/>
  <c r="B39" i="25"/>
  <c r="B41" i="25" l="1"/>
  <c r="C40" i="25" s="1"/>
  <c r="C41" i="25" s="1"/>
  <c r="D40" i="25" s="1"/>
  <c r="D41" i="25" s="1"/>
  <c r="E40" i="25" s="1"/>
  <c r="E41" i="25" s="1"/>
  <c r="F40" i="25" s="1"/>
  <c r="F41" i="25" s="1"/>
  <c r="G40" i="25" s="1"/>
  <c r="G41" i="25" s="1"/>
  <c r="H40" i="25" s="1"/>
  <c r="H41" i="25" s="1"/>
  <c r="I40" i="25" s="1"/>
  <c r="I41" i="25" s="1"/>
  <c r="J40" i="25" s="1"/>
  <c r="J41" i="25" s="1"/>
  <c r="K40" i="25" s="1"/>
  <c r="K41" i="25" s="1"/>
  <c r="L40" i="25" s="1"/>
  <c r="L41" i="25" s="1"/>
  <c r="M40" i="25" s="1"/>
  <c r="M41" i="25" s="1"/>
  <c r="N39" i="25"/>
  <c r="P39"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C11" authorId="0" shapeId="0" xr:uid="{268A1F5B-E138-4D9D-AFF9-1A240EACEAB9}">
      <text>
        <r>
          <rPr>
            <b/>
            <sz val="9"/>
            <color indexed="81"/>
            <rFont val="Tahoma"/>
            <family val="2"/>
          </rPr>
          <t>INretail:</t>
        </r>
        <r>
          <rPr>
            <sz val="9"/>
            <color indexed="81"/>
            <rFont val="Tahoma"/>
            <family val="2"/>
          </rPr>
          <t xml:space="preserve">
datum moment van invullen vermelden
</t>
        </r>
      </text>
    </comment>
    <comment ref="C12" authorId="0" shapeId="0" xr:uid="{5F0869C7-B1D2-4BD8-9861-B373E98CB7DA}">
      <text>
        <r>
          <rPr>
            <b/>
            <sz val="9"/>
            <color indexed="81"/>
            <rFont val="Tahoma"/>
            <family val="2"/>
          </rPr>
          <t>INretail:</t>
        </r>
        <r>
          <rPr>
            <sz val="9"/>
            <color indexed="81"/>
            <rFont val="Tahoma"/>
            <family val="2"/>
          </rPr>
          <t xml:space="preserve">
naam onderneming vermelden
</t>
        </r>
      </text>
    </comment>
    <comment ref="C13" authorId="0" shapeId="0" xr:uid="{71CC3EDD-80B5-4BB0-B00A-6FEB860DE24B}">
      <text>
        <r>
          <rPr>
            <b/>
            <sz val="9"/>
            <color indexed="81"/>
            <rFont val="Tahoma"/>
            <family val="2"/>
          </rPr>
          <t>INretail:</t>
        </r>
        <r>
          <rPr>
            <sz val="9"/>
            <color indexed="81"/>
            <rFont val="Tahoma"/>
            <family val="2"/>
          </rPr>
          <t xml:space="preserve">
vestigingsplaats vermelden</t>
        </r>
      </text>
    </comment>
    <comment ref="C14" authorId="0" shapeId="0" xr:uid="{C6D19173-CC2B-4729-882C-3BB7F1126AD2}">
      <text>
        <r>
          <rPr>
            <b/>
            <sz val="9"/>
            <color indexed="81"/>
            <rFont val="Tahoma"/>
            <family val="2"/>
          </rPr>
          <t>INretail:</t>
        </r>
        <r>
          <rPr>
            <sz val="9"/>
            <color indexed="81"/>
            <rFont val="Tahoma"/>
            <family val="2"/>
          </rPr>
          <t xml:space="preserve">
Hier kun je het segment waar je winkel in actief is aangeven door op de driehoek te klikken, rechts van deze regel </t>
        </r>
      </text>
    </comment>
    <comment ref="C15" authorId="0" shapeId="0" xr:uid="{9D35A4F6-4161-4620-ABD6-7F8918931670}">
      <text>
        <r>
          <rPr>
            <b/>
            <sz val="9"/>
            <color indexed="81"/>
            <rFont val="Tahoma"/>
            <family val="2"/>
          </rPr>
          <t>INretail:</t>
        </r>
        <r>
          <rPr>
            <sz val="9"/>
            <color indexed="81"/>
            <rFont val="Tahoma"/>
            <family val="2"/>
          </rPr>
          <t xml:space="preserve">
hier kun je je rechtsvorm aangeven door op de driehoek te klikken, rechts van deze regel </t>
        </r>
      </text>
    </comment>
    <comment ref="C18" authorId="0" shapeId="0" xr:uid="{A65260FB-61AC-4B94-BDE3-4F371696DEC9}">
      <text>
        <r>
          <rPr>
            <b/>
            <sz val="9"/>
            <color rgb="FF000000"/>
            <rFont val="Tahoma"/>
            <family val="2"/>
          </rPr>
          <t>INretail:</t>
        </r>
        <r>
          <rPr>
            <sz val="9"/>
            <color rgb="FF000000"/>
            <rFont val="Tahoma"/>
            <family val="2"/>
          </rPr>
          <t xml:space="preserve">
Totale omzet opnemen uit de verlies,- en winstrekening van het jaarverslag. Volledig bedrag vermelden.
</t>
        </r>
      </text>
    </comment>
    <comment ref="F18" authorId="0" shapeId="0" xr:uid="{5D2D9CB6-D963-4DD6-B340-993146BBEBAA}">
      <text>
        <r>
          <rPr>
            <b/>
            <sz val="9"/>
            <color indexed="81"/>
            <rFont val="Tahoma"/>
            <family val="2"/>
          </rPr>
          <t>INretail:</t>
        </r>
        <r>
          <rPr>
            <sz val="9"/>
            <color indexed="81"/>
            <rFont val="Tahoma"/>
            <family val="2"/>
          </rPr>
          <t xml:space="preserve">
Totale omzet opnemen uit de verlies,- en winstrekening van het jaarverslag. Volledig bedrag vermelden.
</t>
        </r>
      </text>
    </comment>
    <comment ref="I18" authorId="0" shapeId="0" xr:uid="{2941EC3A-B698-4025-9736-2154957F697B}">
      <text>
        <r>
          <rPr>
            <b/>
            <sz val="9"/>
            <color indexed="81"/>
            <rFont val="Tahoma"/>
            <family val="2"/>
          </rPr>
          <t>INretail:</t>
        </r>
        <r>
          <rPr>
            <sz val="9"/>
            <color indexed="81"/>
            <rFont val="Tahoma"/>
            <family val="2"/>
          </rPr>
          <t xml:space="preserve">
Uitkomst kan niet ingevuld worden. 
Omzetprognose voor 2024. Maak gebruik van de maandomzettabel in het tabblad Omzet per maand 2020-2025</t>
        </r>
      </text>
    </comment>
    <comment ref="L18" authorId="0" shapeId="0" xr:uid="{AB623A36-4752-476A-AD37-BEA3C690E05E}">
      <text>
        <r>
          <rPr>
            <b/>
            <sz val="9"/>
            <color indexed="81"/>
            <rFont val="Tahoma"/>
            <family val="2"/>
          </rPr>
          <t>INretail:</t>
        </r>
        <r>
          <rPr>
            <sz val="9"/>
            <color indexed="81"/>
            <rFont val="Tahoma"/>
            <family val="2"/>
          </rPr>
          <t xml:space="preserve">
Uitkomst kan niet ingevuld worden. 
Omzetprognose voor 2024. Maak gebruik van de maandomzettabel in het tabblad Omzet per maand 2020-2025</t>
        </r>
      </text>
    </comment>
    <comment ref="O18" authorId="0" shapeId="0" xr:uid="{56C09800-745B-4875-A2CC-0C1B312B3D21}">
      <text>
        <r>
          <rPr>
            <b/>
            <sz val="9"/>
            <color indexed="81"/>
            <rFont val="Tahoma"/>
            <family val="2"/>
          </rPr>
          <t>INretail:</t>
        </r>
        <r>
          <rPr>
            <sz val="9"/>
            <color indexed="81"/>
            <rFont val="Tahoma"/>
            <family val="2"/>
          </rPr>
          <t xml:space="preserve">
Uitkomst kan niet ingevuld worden. 
Omzetprognose voor 2025. Maak gebruik van de maandomzettabel in het tabblad Omzet per maand 2020-2025</t>
        </r>
      </text>
    </comment>
    <comment ref="C19" authorId="0" shapeId="0" xr:uid="{5FB3FE38-51BC-4C57-8721-D29A2B491F89}">
      <text>
        <r>
          <rPr>
            <b/>
            <sz val="9"/>
            <color indexed="81"/>
            <rFont val="Tahoma"/>
            <family val="2"/>
          </rPr>
          <t>INretail:</t>
        </r>
        <r>
          <rPr>
            <sz val="9"/>
            <color indexed="81"/>
            <rFont val="Tahoma"/>
            <family val="2"/>
          </rPr>
          <t xml:space="preserve">
Inkoopwaarde baseren op basis van de informatie uit het jaarverslag. Uitkeringen van steunmaatregelen opnemen bij bijzondere baten.
</t>
        </r>
      </text>
    </comment>
    <comment ref="F19" authorId="0" shapeId="0" xr:uid="{97D9FFA4-63A8-45F9-A2A9-B3F488013648}">
      <text>
        <r>
          <rPr>
            <b/>
            <sz val="9"/>
            <color indexed="81"/>
            <rFont val="Tahoma"/>
            <family val="2"/>
          </rPr>
          <t>INretail:</t>
        </r>
        <r>
          <rPr>
            <sz val="9"/>
            <color indexed="81"/>
            <rFont val="Tahoma"/>
            <family val="2"/>
          </rPr>
          <t xml:space="preserve">
Inkoopwaarde baseren op basis van de informatie uit het jaarverslag. Uitkeringen van steunmaatregelen opnemen bij bijzondere baten.
</t>
        </r>
      </text>
    </comment>
    <comment ref="I19" authorId="0" shapeId="0" xr:uid="{4C31FA2D-1B7C-4682-A02F-AA17CA1E3016}">
      <text>
        <r>
          <rPr>
            <b/>
            <sz val="9"/>
            <color indexed="81"/>
            <rFont val="Tahoma"/>
            <family val="2"/>
          </rPr>
          <t>INretail:</t>
        </r>
        <r>
          <rPr>
            <sz val="9"/>
            <color indexed="81"/>
            <rFont val="Tahoma"/>
            <family val="2"/>
          </rPr>
          <t xml:space="preserve">
Uitkomst kan niet ingevuld worden. 
Inkoopprognose voor 2023. Maak gebruik van de tabel in het tabblad Inkopen per maand 2020-2025.
</t>
        </r>
      </text>
    </comment>
    <comment ref="L19" authorId="0" shapeId="0" xr:uid="{FA308F36-3FC5-4E0D-8D4B-3369CE83480A}">
      <text>
        <r>
          <rPr>
            <b/>
            <sz val="9"/>
            <color indexed="81"/>
            <rFont val="Tahoma"/>
            <family val="2"/>
          </rPr>
          <t>INretail:</t>
        </r>
        <r>
          <rPr>
            <sz val="9"/>
            <color indexed="81"/>
            <rFont val="Tahoma"/>
            <family val="2"/>
          </rPr>
          <t xml:space="preserve">
Uitkomst kan niet ingevuld worden. 
Inkoopprognose voor 2024. Maak gebruik van de tabel in het tabblad Inkopen per maand 2020-2025.
</t>
        </r>
      </text>
    </comment>
    <comment ref="O19" authorId="0" shapeId="0" xr:uid="{E8289380-EC5A-4BF5-A05E-CADFC61D0BE8}">
      <text>
        <r>
          <rPr>
            <b/>
            <sz val="9"/>
            <color indexed="81"/>
            <rFont val="Tahoma"/>
            <family val="2"/>
          </rPr>
          <t>INretail:</t>
        </r>
        <r>
          <rPr>
            <sz val="9"/>
            <color indexed="81"/>
            <rFont val="Tahoma"/>
            <family val="2"/>
          </rPr>
          <t xml:space="preserve">
Uitkomst kan niet ingevuld worden. 
Inkoopprognose voor 2025. Maak gebruik van de tabel in het tabblad Inkopen per maand 2020-2025.
</t>
        </r>
      </text>
    </comment>
    <comment ref="C20" authorId="0" shapeId="0" xr:uid="{68426DDE-0E2E-4D9F-8489-97620A3D7D07}">
      <text>
        <r>
          <rPr>
            <b/>
            <sz val="9"/>
            <color rgb="FF000000"/>
            <rFont val="Tahoma"/>
            <family val="2"/>
          </rPr>
          <t>INretail:</t>
        </r>
        <r>
          <rPr>
            <sz val="9"/>
            <color rgb="FF000000"/>
            <rFont val="Tahoma"/>
            <family val="2"/>
          </rPr>
          <t xml:space="preserve">
</t>
        </r>
        <r>
          <rPr>
            <sz val="9"/>
            <color rgb="FF000000"/>
            <rFont val="Tahoma"/>
            <family val="2"/>
          </rPr>
          <t xml:space="preserve">= uitkomst, kan niet ingevuld worden
</t>
        </r>
        <r>
          <rPr>
            <sz val="9"/>
            <color rgb="FF000000"/>
            <rFont val="Tahoma"/>
            <family val="2"/>
          </rPr>
          <t xml:space="preserve">
</t>
        </r>
      </text>
    </comment>
    <comment ref="F20" authorId="0" shapeId="0" xr:uid="{6A3AE891-481F-474F-B5B7-314DA4BA3DAE}">
      <text>
        <r>
          <rPr>
            <b/>
            <sz val="9"/>
            <color indexed="81"/>
            <rFont val="Tahoma"/>
            <family val="2"/>
          </rPr>
          <t>INretail:</t>
        </r>
        <r>
          <rPr>
            <sz val="9"/>
            <color indexed="81"/>
            <rFont val="Tahoma"/>
            <family val="2"/>
          </rPr>
          <t xml:space="preserve">
= uitkomst, kan niet ingevuld worden</t>
        </r>
      </text>
    </comment>
    <comment ref="I20" authorId="0" shapeId="0" xr:uid="{E4632CFC-0419-40E9-88C4-BC8524E25552}">
      <text>
        <r>
          <rPr>
            <b/>
            <sz val="9"/>
            <color indexed="81"/>
            <rFont val="Tahoma"/>
            <family val="2"/>
          </rPr>
          <t>INretail:</t>
        </r>
        <r>
          <rPr>
            <sz val="9"/>
            <color indexed="81"/>
            <rFont val="Tahoma"/>
            <family val="2"/>
          </rPr>
          <t xml:space="preserve">
= uitkomst, kan niet ingevuld worden</t>
        </r>
      </text>
    </comment>
    <comment ref="L20" authorId="0" shapeId="0" xr:uid="{39B6047D-9561-4711-A5CD-7927485578F8}">
      <text>
        <r>
          <rPr>
            <b/>
            <sz val="9"/>
            <color indexed="81"/>
            <rFont val="Tahoma"/>
            <family val="2"/>
          </rPr>
          <t>INretail:</t>
        </r>
        <r>
          <rPr>
            <sz val="9"/>
            <color indexed="81"/>
            <rFont val="Tahoma"/>
            <family val="2"/>
          </rPr>
          <t xml:space="preserve">
= uitkomst, kan niet ingevuld worden</t>
        </r>
      </text>
    </comment>
    <comment ref="O20" authorId="0" shapeId="0" xr:uid="{AE6927DD-A9A6-48B6-9B80-6CB0FE5CF8C6}">
      <text>
        <r>
          <rPr>
            <b/>
            <sz val="9"/>
            <color indexed="81"/>
            <rFont val="Tahoma"/>
            <family val="2"/>
          </rPr>
          <t>INretail:</t>
        </r>
        <r>
          <rPr>
            <sz val="9"/>
            <color indexed="81"/>
            <rFont val="Tahoma"/>
            <family val="2"/>
          </rPr>
          <t xml:space="preserve">
= uitkomst, kan niet ingevuld worden</t>
        </r>
      </text>
    </comment>
    <comment ref="C22" authorId="0" shapeId="0" xr:uid="{3636A61D-B883-473D-9D43-A062E20AAA26}">
      <text>
        <r>
          <rPr>
            <b/>
            <sz val="9"/>
            <color rgb="FF000000"/>
            <rFont val="Tahoma"/>
            <family val="2"/>
          </rPr>
          <t>INretail:</t>
        </r>
        <r>
          <rPr>
            <sz val="9"/>
            <color rgb="FF000000"/>
            <rFont val="Tahoma"/>
            <family val="2"/>
          </rPr>
          <t xml:space="preserve">
Totale personeelskosten opnemen uit de verlies,- en winstrekening van het jaarverslag (inclusief sociale lasten, pensioen etc). Inclusief werk derden, indien van toepassing.
</t>
        </r>
      </text>
    </comment>
    <comment ref="F22" authorId="0" shapeId="0" xr:uid="{46AB1659-EDC5-4704-ABD2-738BCC43E199}">
      <text>
        <r>
          <rPr>
            <b/>
            <sz val="9"/>
            <color indexed="81"/>
            <rFont val="Tahoma"/>
            <family val="2"/>
          </rPr>
          <t>INretail:</t>
        </r>
        <r>
          <rPr>
            <sz val="9"/>
            <color indexed="81"/>
            <rFont val="Tahoma"/>
            <family val="2"/>
          </rPr>
          <t xml:space="preserve">
Totale personeelskosten opnemen uit de verlies,- en winstrekening van het jaarverslag (inclusief sociale lasten, pensioen etc). Inclusief werk derden, indien van toepassing.
</t>
        </r>
      </text>
    </comment>
    <comment ref="I22" authorId="0" shapeId="0" xr:uid="{F39850AA-18A5-4819-9C8A-28F61B760C6A}">
      <text>
        <r>
          <rPr>
            <b/>
            <sz val="9"/>
            <color indexed="81"/>
            <rFont val="Tahoma"/>
            <family val="2"/>
          </rPr>
          <t>INretail:</t>
        </r>
        <r>
          <rPr>
            <sz val="9"/>
            <color indexed="81"/>
            <rFont val="Tahoma"/>
            <family val="2"/>
          </rPr>
          <t xml:space="preserve">
De totale personeelskosten voor het lopende kalenderjaar zijn uiteraard nog niet beschikbaar. Probeer op basis van de huidige kostenontwikkeling een prognose op te stellen.</t>
        </r>
      </text>
    </comment>
    <comment ref="L22" authorId="0" shapeId="0" xr:uid="{BCE5E09B-ED68-442E-8C5B-A7D8C6D4E221}">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O22" authorId="0" shapeId="0" xr:uid="{13C0212F-9BA1-4C86-845D-2E04BFB3BC6B}">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A23" authorId="0" shapeId="0" xr:uid="{364C97D4-E547-47E8-876E-E799329E5B05}">
      <text>
        <r>
          <rPr>
            <b/>
            <sz val="9"/>
            <color indexed="81"/>
            <rFont val="Tahoma"/>
            <family val="2"/>
          </rPr>
          <t>INretail</t>
        </r>
        <r>
          <rPr>
            <sz val="9"/>
            <color indexed="81"/>
            <rFont val="Tahoma"/>
            <family val="2"/>
          </rPr>
          <t xml:space="preserve">
Alleen van toepassing bij een B.V. Bij het kengetal in % is de managemnt fee opgenomen.
</t>
        </r>
      </text>
    </comment>
    <comment ref="C23" authorId="0" shapeId="0" xr:uid="{1A198299-314D-4C1A-BFB2-B594FB730047}">
      <text>
        <r>
          <rPr>
            <b/>
            <sz val="9"/>
            <color indexed="81"/>
            <rFont val="Tahoma"/>
            <family val="2"/>
          </rPr>
          <t>INretail:</t>
        </r>
        <r>
          <rPr>
            <sz val="9"/>
            <color indexed="81"/>
            <rFont val="Tahoma"/>
            <family val="2"/>
          </rPr>
          <t xml:space="preserve">
indien de rechtsvorm een B.V. is, hier het bedrag van de management fee opnemen uit de verlies,- en winstrekening van het jaarverslag</t>
        </r>
      </text>
    </comment>
    <comment ref="F23" authorId="0" shapeId="0" xr:uid="{E7B71AC1-6AB3-4E47-800F-A39720BF9C0C}">
      <text>
        <r>
          <rPr>
            <b/>
            <sz val="9"/>
            <color indexed="81"/>
            <rFont val="Tahoma"/>
            <family val="2"/>
          </rPr>
          <t>INretail:</t>
        </r>
        <r>
          <rPr>
            <sz val="9"/>
            <color indexed="81"/>
            <rFont val="Tahoma"/>
            <family val="2"/>
          </rPr>
          <t xml:space="preserve">
indien de rechtsvorm een B.V. is, hier het bedrag van de management fee opnemen uit de verlies,- en winstrekening van het jaarverslag</t>
        </r>
      </text>
    </comment>
    <comment ref="I23" authorId="0" shapeId="0" xr:uid="{3C3C0B13-CAE4-4ACB-BED5-267745958FCC}">
      <text>
        <r>
          <rPr>
            <b/>
            <sz val="9"/>
            <color indexed="81"/>
            <rFont val="Tahoma"/>
            <family val="2"/>
          </rPr>
          <t>INretail:</t>
        </r>
        <r>
          <rPr>
            <sz val="9"/>
            <color indexed="81"/>
            <rFont val="Tahoma"/>
            <family val="2"/>
          </rPr>
          <t xml:space="preserve">
Het bedrag van de geplande Management Fee voor het lopende kalenderjaar opnemen.</t>
        </r>
      </text>
    </comment>
    <comment ref="L23" authorId="0" shapeId="0" xr:uid="{1AE3EE1E-13ED-482D-A5C1-D733AFA508F4}">
      <text>
        <r>
          <rPr>
            <b/>
            <sz val="9"/>
            <color indexed="81"/>
            <rFont val="Tahoma"/>
            <family val="2"/>
          </rPr>
          <t>INretail:</t>
        </r>
        <r>
          <rPr>
            <sz val="9"/>
            <color indexed="81"/>
            <rFont val="Tahoma"/>
            <family val="2"/>
          </rPr>
          <t xml:space="preserve">
Het bedrag van de Management Fee opnemen.</t>
        </r>
      </text>
    </comment>
    <comment ref="O23" authorId="0" shapeId="0" xr:uid="{1D7CE71E-9831-4243-AA50-A8D0EA829481}">
      <text>
        <r>
          <rPr>
            <b/>
            <sz val="9"/>
            <color indexed="81"/>
            <rFont val="Tahoma"/>
            <family val="2"/>
          </rPr>
          <t>INretail:</t>
        </r>
        <r>
          <rPr>
            <sz val="9"/>
            <color indexed="81"/>
            <rFont val="Tahoma"/>
            <family val="2"/>
          </rPr>
          <t xml:space="preserve">
Het bedrag van de geplande Management Fee voor het lopende kalenderjaar opnemen.</t>
        </r>
      </text>
    </comment>
    <comment ref="C24" authorId="0" shapeId="0" xr:uid="{1A4950CE-2AC7-4C08-9705-171BEC662534}">
      <text>
        <r>
          <rPr>
            <b/>
            <sz val="9"/>
            <color indexed="81"/>
            <rFont val="Tahoma"/>
            <family val="2"/>
          </rPr>
          <t>INretail:</t>
        </r>
        <r>
          <rPr>
            <sz val="9"/>
            <color indexed="81"/>
            <rFont val="Tahoma"/>
            <family val="2"/>
          </rPr>
          <t xml:space="preserve">
Totale huisvestingskosten opnemen uit de verlies,- en winstrekening van het jaarverslag.
</t>
        </r>
      </text>
    </comment>
    <comment ref="F24" authorId="0" shapeId="0" xr:uid="{098DEE06-DDE0-45B3-A821-98CFE74AB5A1}">
      <text>
        <r>
          <rPr>
            <b/>
            <sz val="9"/>
            <color indexed="81"/>
            <rFont val="Tahoma"/>
            <family val="2"/>
          </rPr>
          <t>INretail:</t>
        </r>
        <r>
          <rPr>
            <sz val="9"/>
            <color indexed="81"/>
            <rFont val="Tahoma"/>
            <family val="2"/>
          </rPr>
          <t xml:space="preserve">
Totale huisvestingskosten opnemen uit de verlies,- en winstrekening van het jaarverslag.
</t>
        </r>
      </text>
    </comment>
    <comment ref="I24" authorId="0" shapeId="0" xr:uid="{DF9FDD39-D281-4DA5-A84B-9A0AEA484AFF}">
      <text>
        <r>
          <rPr>
            <b/>
            <sz val="9"/>
            <color indexed="81"/>
            <rFont val="Tahoma"/>
            <family val="2"/>
          </rPr>
          <t>INretail:</t>
        </r>
        <r>
          <rPr>
            <sz val="9"/>
            <color indexed="81"/>
            <rFont val="Tahoma"/>
            <family val="2"/>
          </rPr>
          <t xml:space="preserve">
De totale huisvestingskosten (huur en overige huisvestingskosten) voor voor het lopende kalenderjaar zijn uiteraard nog niet beschikbaar. Probeer op basis van de huidige kostenontwikkeling en eventuele wijzigingen in afspraken met betrekking tot de huur een prognose op te stellen. 
</t>
        </r>
      </text>
    </comment>
    <comment ref="L24" authorId="0" shapeId="0" xr:uid="{E5EDC152-3AFB-4806-9B53-7D019711659A}">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
</t>
        </r>
      </text>
    </comment>
    <comment ref="O24" authorId="0" shapeId="0" xr:uid="{A6D84923-AA44-4AB1-82CD-AE7EC24374D0}">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
</t>
        </r>
      </text>
    </comment>
    <comment ref="C25" authorId="0" shapeId="0" xr:uid="{AE691ED4-CAEE-4B3E-9804-3474437381FD}">
      <text>
        <r>
          <rPr>
            <b/>
            <sz val="9"/>
            <color indexed="81"/>
            <rFont val="Tahoma"/>
            <family val="2"/>
          </rPr>
          <t>INretail:</t>
        </r>
        <r>
          <rPr>
            <sz val="9"/>
            <color indexed="81"/>
            <rFont val="Tahoma"/>
            <family val="2"/>
          </rPr>
          <t xml:space="preserve">
Totale verkoopkosten opnemen uit de verlies,- en winstrekening van het jaarverslag.
</t>
        </r>
      </text>
    </comment>
    <comment ref="F25" authorId="0" shapeId="0" xr:uid="{80609C0B-FC5F-4F51-B15C-E9156B557823}">
      <text>
        <r>
          <rPr>
            <b/>
            <sz val="9"/>
            <color indexed="81"/>
            <rFont val="Tahoma"/>
            <family val="2"/>
          </rPr>
          <t>INretail:</t>
        </r>
        <r>
          <rPr>
            <sz val="9"/>
            <color indexed="81"/>
            <rFont val="Tahoma"/>
            <family val="2"/>
          </rPr>
          <t xml:space="preserve">
Totale verkoopkosten opnemen uit de verlies,- en winstrekening van het jaarverslag.
</t>
        </r>
      </text>
    </comment>
    <comment ref="I25" authorId="0" shapeId="0" xr:uid="{B0462D72-992F-47B9-8FF5-772D94AACA03}">
      <text>
        <r>
          <rPr>
            <b/>
            <sz val="9"/>
            <color indexed="81"/>
            <rFont val="Tahoma"/>
            <family val="2"/>
          </rPr>
          <t>INretail:</t>
        </r>
        <r>
          <rPr>
            <sz val="9"/>
            <color indexed="81"/>
            <rFont val="Tahoma"/>
            <family val="2"/>
          </rPr>
          <t xml:space="preserve">
De totale verkoopkosten voor voor het lopende kalenderjaar zijn uiteraard nog niet beschikbaar. Probeer op basis van de huidige kostenontwikkeling een prognose op te stellen. 
</t>
        </r>
      </text>
    </comment>
    <comment ref="L25" authorId="0" shapeId="0" xr:uid="{F19C7C16-96FC-4C1B-BA86-94A04C0FEBAB}">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O25" authorId="0" shapeId="0" xr:uid="{7FC8B574-D01E-4E6A-AC8B-E61E2ED5886D}">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C26" authorId="0" shapeId="0" xr:uid="{0FD1D02B-72B5-4541-9F7E-BA4A204A1436}">
      <text>
        <r>
          <rPr>
            <b/>
            <sz val="9"/>
            <color indexed="81"/>
            <rFont val="Tahoma"/>
            <family val="2"/>
          </rPr>
          <t>INretail:</t>
        </r>
        <r>
          <rPr>
            <sz val="9"/>
            <color indexed="81"/>
            <rFont val="Tahoma"/>
            <family val="2"/>
          </rPr>
          <t xml:space="preserve">
totale algemene/kantoor/administratie kosten opnemen uit de verlies,- en winstrekening van het jaarverslag
Hier zitten over het algemeen veel vaste kosten in. Kijk kritisch naar de kosten van je accountant. Maak je al gebruik van alle mogelijkheden om kostenefficiënt jouw administratie te laten verzorgen, met een up to date inzicht van de prestaties van je onderneming?  </t>
        </r>
      </text>
    </comment>
    <comment ref="F26" authorId="0" shapeId="0" xr:uid="{465AC11D-36A7-4943-B0F3-874B4256F540}">
      <text>
        <r>
          <rPr>
            <b/>
            <sz val="9"/>
            <color indexed="81"/>
            <rFont val="Tahoma"/>
            <family val="2"/>
          </rPr>
          <t>INretail:</t>
        </r>
        <r>
          <rPr>
            <sz val="9"/>
            <color indexed="81"/>
            <rFont val="Tahoma"/>
            <family val="2"/>
          </rPr>
          <t xml:space="preserve">
totale algemene/kantoor/administratie kosten opnemen uit de verlies,- en winstrekening van het jaarverslag
Hier zitten over het algemeen veel vaste kosten in. Kijk kritisch naar de kosten van je accountant. Maak je al gebruik van alle mogelijkheden om kostenefficiënt jouw administratie te laten verzorgen, met een up to date inzicht van de prestaties van je onderneming? </t>
        </r>
      </text>
    </comment>
    <comment ref="I26" authorId="0" shapeId="0" xr:uid="{E442212E-BDC6-4947-A3F7-251B11E31124}">
      <text>
        <r>
          <rPr>
            <b/>
            <sz val="9"/>
            <color indexed="81"/>
            <rFont val="Tahoma"/>
            <family val="2"/>
          </rPr>
          <t>INretail:</t>
        </r>
        <r>
          <rPr>
            <sz val="9"/>
            <color indexed="81"/>
            <rFont val="Tahoma"/>
            <family val="2"/>
          </rPr>
          <t xml:space="preserve">
De totale Algemene/kantoor/administratiekosten voor voor het lopende kalenderjaar zijn uiteraard nog niet beschikbaar. Probeer op basis van de huidige kostenontwikkeling een prognose op te stellen. </t>
        </r>
      </text>
    </comment>
    <comment ref="L26" authorId="0" shapeId="0" xr:uid="{699475C8-F80F-437D-816C-66B857DDDFC0}">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O26" authorId="0" shapeId="0" xr:uid="{68E7D5D4-5621-47F2-9E0C-A4EF2C6C3430}">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C27" authorId="0" shapeId="0" xr:uid="{517F91DC-B762-4BFE-8527-90736AF56E1F}">
      <text>
        <r>
          <rPr>
            <b/>
            <sz val="9"/>
            <color indexed="81"/>
            <rFont val="Tahoma"/>
            <family val="2"/>
          </rPr>
          <t>INretail:</t>
        </r>
        <r>
          <rPr>
            <sz val="9"/>
            <color indexed="81"/>
            <rFont val="Tahoma"/>
            <family val="2"/>
          </rPr>
          <t xml:space="preserve">
totale vervoerskosten opnemen uit de verlies,- en winstrekening van het jaarverslag
Ben je in het bezit van een of meerdere bedrijfsauto’s? Ook hier kun je kosten gaan besparen! Neem de kosten van de verzekeringen eens goed onder de loep. Een hernieuwde offerte kan kostenbesparend zijn, deze is eventueel aan te vragen bij inretailverzekert.nl.</t>
        </r>
      </text>
    </comment>
    <comment ref="F27" authorId="0" shapeId="0" xr:uid="{BE4B1A27-56F0-4D5F-9337-4197DA118C6E}">
      <text>
        <r>
          <rPr>
            <b/>
            <sz val="9"/>
            <color indexed="81"/>
            <rFont val="Tahoma"/>
            <family val="2"/>
          </rPr>
          <t>INretail:</t>
        </r>
        <r>
          <rPr>
            <sz val="9"/>
            <color indexed="81"/>
            <rFont val="Tahoma"/>
            <family val="2"/>
          </rPr>
          <t xml:space="preserve">
totale vervoerskosten opnemen uit de verlies,- en winstrekening van het jaarverslag
Ben je in het bezit van een of meerdere bedrijfsauto’s? Ook hier kun je kosten gaan besparen! Neem de kosten van de verzekeringen eens goed onder de loep. Een hernieuwde offerte kan kostenbesparend zijn, deze is eventueel aan te vragen bij de INretail verzekeringsdienst.</t>
        </r>
      </text>
    </comment>
    <comment ref="I27" authorId="0" shapeId="0" xr:uid="{8BD92880-EB43-4813-A25C-21A2BA007603}">
      <text>
        <r>
          <rPr>
            <b/>
            <sz val="9"/>
            <color indexed="81"/>
            <rFont val="Tahoma"/>
            <family val="2"/>
          </rPr>
          <t>INretail:</t>
        </r>
        <r>
          <rPr>
            <sz val="9"/>
            <color indexed="81"/>
            <rFont val="Tahoma"/>
            <family val="2"/>
          </rPr>
          <t xml:space="preserve">
De totale vervoerskosten voor voor het lopende kalenderjaarzijn uiteraard nog niet beschikbaar. Probeer op basis van de huidige kostenontwikkeling een prognose op te stellen. </t>
        </r>
      </text>
    </comment>
    <comment ref="L27" authorId="0" shapeId="0" xr:uid="{16A4671C-6F84-4580-B04E-EEED21E07AEE}">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O27" authorId="0" shapeId="0" xr:uid="{DC127F6D-E4B1-42FC-A132-00257936D21B}">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C28" authorId="0" shapeId="0" xr:uid="{06E922FC-C54F-4C7F-8667-7FFF728B2140}">
      <text>
        <r>
          <rPr>
            <b/>
            <sz val="9"/>
            <color indexed="81"/>
            <rFont val="Tahoma"/>
            <family val="2"/>
          </rPr>
          <t>INretail:</t>
        </r>
        <r>
          <rPr>
            <sz val="9"/>
            <color indexed="81"/>
            <rFont val="Tahoma"/>
            <family val="2"/>
          </rPr>
          <t xml:space="preserve">
totale afschrijvingskosten opnemen uit de verlies,- en winstrekening van het jaarverslag</t>
        </r>
      </text>
    </comment>
    <comment ref="F28" authorId="0" shapeId="0" xr:uid="{C428EF21-5453-4975-80C8-1852F28EE1B9}">
      <text>
        <r>
          <rPr>
            <b/>
            <sz val="9"/>
            <color indexed="81"/>
            <rFont val="Tahoma"/>
            <family val="2"/>
          </rPr>
          <t>INretail:</t>
        </r>
        <r>
          <rPr>
            <sz val="9"/>
            <color indexed="81"/>
            <rFont val="Tahoma"/>
            <family val="2"/>
          </rPr>
          <t xml:space="preserve">
totale afschrijvingskosten opnemen uit de verlies,- en winstrekening van het jaarverslag.</t>
        </r>
      </text>
    </comment>
    <comment ref="I28" authorId="0" shapeId="0" xr:uid="{8B6D7CF9-38E8-44EC-9C95-806EE14C5CFB}">
      <text>
        <r>
          <rPr>
            <b/>
            <sz val="9"/>
            <color indexed="81"/>
            <rFont val="Tahoma"/>
            <family val="2"/>
          </rPr>
          <t>INretail:</t>
        </r>
        <r>
          <rPr>
            <sz val="9"/>
            <color indexed="81"/>
            <rFont val="Tahoma"/>
            <family val="2"/>
          </rPr>
          <t xml:space="preserve">
De prognose voor de afschrijvingskosten voor het lopende kalenderjaar baseren  op de huidige kostenontwikkeling. </t>
        </r>
      </text>
    </comment>
    <comment ref="L28" authorId="0" shapeId="0" xr:uid="{DF3CAA3F-8324-4268-AFF5-3033E5CC5FDE}">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O28" authorId="0" shapeId="0" xr:uid="{B8E5EC38-4AF5-4F84-829E-5E5576631051}">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C29" authorId="0" shapeId="0" xr:uid="{92C6A9AF-D699-43FE-A840-3C5C76CDA4BD}">
      <text>
        <r>
          <rPr>
            <b/>
            <sz val="9"/>
            <color indexed="81"/>
            <rFont val="Tahoma"/>
            <family val="2"/>
          </rPr>
          <t>INretail:</t>
        </r>
        <r>
          <rPr>
            <sz val="9"/>
            <color indexed="81"/>
            <rFont val="Tahoma"/>
            <family val="2"/>
          </rPr>
          <t xml:space="preserve">
Bijzondere baten en lasten uit jaarverslag toevoegen in onderstaand overzicht</t>
        </r>
      </text>
    </comment>
    <comment ref="F29" authorId="0" shapeId="0" xr:uid="{A3E6B0EB-73ED-4897-B208-D38C485D07C5}">
      <text>
        <r>
          <rPr>
            <b/>
            <sz val="9"/>
            <color indexed="81"/>
            <rFont val="Tahoma"/>
            <family val="2"/>
          </rPr>
          <t>INretail:</t>
        </r>
        <r>
          <rPr>
            <sz val="9"/>
            <color indexed="81"/>
            <rFont val="Tahoma"/>
            <family val="2"/>
          </rPr>
          <t xml:space="preserve">
Bijzondere baten en lasten uit jaarverslag toevoegen in onderstaand overzicht</t>
        </r>
      </text>
    </comment>
    <comment ref="I29" authorId="0" shapeId="0" xr:uid="{C1D93BF8-F240-4B8F-BE97-B6EFDAB9FB3B}">
      <text>
        <r>
          <rPr>
            <b/>
            <sz val="9"/>
            <color indexed="81"/>
            <rFont val="Tahoma"/>
            <family val="2"/>
          </rPr>
          <t>INretail:</t>
        </r>
        <r>
          <rPr>
            <sz val="9"/>
            <color indexed="81"/>
            <rFont val="Tahoma"/>
            <family val="2"/>
          </rPr>
          <t xml:space="preserve">
Bijzondere baten en lasten op basis van huidige kostenontwikkeling toevoegen in onderstaand overzicht</t>
        </r>
      </text>
    </comment>
    <comment ref="L29" authorId="0" shapeId="0" xr:uid="{F79B7FAB-828C-4B1F-AF81-A7728C04C318}">
      <text>
        <r>
          <rPr>
            <b/>
            <sz val="9"/>
            <color indexed="81"/>
            <rFont val="Tahoma"/>
            <family val="2"/>
          </rPr>
          <t>INretail:</t>
        </r>
        <r>
          <rPr>
            <sz val="9"/>
            <color indexed="81"/>
            <rFont val="Tahoma"/>
            <family val="2"/>
          </rPr>
          <t xml:space="preserve">
Bijzondere baten en lasten op basis van huidige kostenontwikkeling toevoegen in onderstaand overzicht</t>
        </r>
      </text>
    </comment>
    <comment ref="O29" authorId="0" shapeId="0" xr:uid="{1734D58B-2BB5-438F-AD75-CB1C85CA787A}">
      <text>
        <r>
          <rPr>
            <b/>
            <sz val="9"/>
            <color indexed="81"/>
            <rFont val="Tahoma"/>
            <family val="2"/>
          </rPr>
          <t>INretail:</t>
        </r>
        <r>
          <rPr>
            <sz val="9"/>
            <color indexed="81"/>
            <rFont val="Tahoma"/>
            <family val="2"/>
          </rPr>
          <t xml:space="preserve">
Bijzondere baten en lasten op basis van huidige kostenontwikkeling toevoegen in onderstaand overzicht</t>
        </r>
      </text>
    </comment>
    <comment ref="C31" authorId="0" shapeId="0" xr:uid="{587475FD-3C9D-44D2-852B-E97F4C2366EC}">
      <text>
        <r>
          <rPr>
            <b/>
            <sz val="9"/>
            <color indexed="81"/>
            <rFont val="Tahoma"/>
            <family val="2"/>
          </rPr>
          <t>INretail:</t>
        </r>
        <r>
          <rPr>
            <sz val="9"/>
            <color indexed="81"/>
            <rFont val="Tahoma"/>
            <family val="2"/>
          </rPr>
          <t xml:space="preserve">
= uitkomst, kan niet ingevuld worden</t>
        </r>
      </text>
    </comment>
    <comment ref="F31" authorId="0" shapeId="0" xr:uid="{F51AF661-AFC1-4AA9-A480-10C02BE44844}">
      <text>
        <r>
          <rPr>
            <b/>
            <sz val="9"/>
            <color indexed="81"/>
            <rFont val="Tahoma"/>
            <family val="2"/>
          </rPr>
          <t>INretail:</t>
        </r>
        <r>
          <rPr>
            <sz val="9"/>
            <color indexed="81"/>
            <rFont val="Tahoma"/>
            <family val="2"/>
          </rPr>
          <t xml:space="preserve">
= uitkomst, kan niet ingevuld worden</t>
        </r>
      </text>
    </comment>
    <comment ref="I31" authorId="0" shapeId="0" xr:uid="{A5973FAC-0BE4-4DB4-B25B-3443928F784E}">
      <text>
        <r>
          <rPr>
            <b/>
            <sz val="9"/>
            <color indexed="81"/>
            <rFont val="Tahoma"/>
            <family val="2"/>
          </rPr>
          <t>INretail:</t>
        </r>
        <r>
          <rPr>
            <sz val="9"/>
            <color indexed="81"/>
            <rFont val="Tahoma"/>
            <family val="2"/>
          </rPr>
          <t xml:space="preserve">
= uitkomst, kan niet ingevuld worden</t>
        </r>
      </text>
    </comment>
    <comment ref="L31" authorId="0" shapeId="0" xr:uid="{DBA111B4-827A-402E-8820-4E0AC3EDA90F}">
      <text>
        <r>
          <rPr>
            <b/>
            <sz val="9"/>
            <color indexed="81"/>
            <rFont val="Tahoma"/>
            <family val="2"/>
          </rPr>
          <t>INretail:</t>
        </r>
        <r>
          <rPr>
            <sz val="9"/>
            <color indexed="81"/>
            <rFont val="Tahoma"/>
            <family val="2"/>
          </rPr>
          <t xml:space="preserve">
= uitkomst, kan niet ingevuld worden</t>
        </r>
      </text>
    </comment>
    <comment ref="O31" authorId="0" shapeId="0" xr:uid="{5D29CB93-4D9B-40F5-A2B8-28C6018962EF}">
      <text>
        <r>
          <rPr>
            <b/>
            <sz val="9"/>
            <color indexed="81"/>
            <rFont val="Tahoma"/>
            <family val="2"/>
          </rPr>
          <t>INretail:</t>
        </r>
        <r>
          <rPr>
            <sz val="9"/>
            <color indexed="81"/>
            <rFont val="Tahoma"/>
            <family val="2"/>
          </rPr>
          <t xml:space="preserve">
= uitkomst, kan niet ingevuld worden</t>
        </r>
      </text>
    </comment>
    <comment ref="C33" authorId="0" shapeId="0" xr:uid="{1F413DB3-FE39-43E1-A93E-860CC80869B9}">
      <text>
        <r>
          <rPr>
            <b/>
            <sz val="9"/>
            <color indexed="81"/>
            <rFont val="Tahoma"/>
            <family val="2"/>
          </rPr>
          <t>INretail:</t>
        </r>
        <r>
          <rPr>
            <sz val="9"/>
            <color indexed="81"/>
            <rFont val="Tahoma"/>
            <family val="2"/>
          </rPr>
          <t xml:space="preserve">
= uitkomst, kan niet ingevuld worden</t>
        </r>
      </text>
    </comment>
    <comment ref="F33" authorId="0" shapeId="0" xr:uid="{7EB9DB64-7D3E-4E38-B83A-ADFBDB6F6AC7}">
      <text>
        <r>
          <rPr>
            <b/>
            <sz val="9"/>
            <color indexed="81"/>
            <rFont val="Tahoma"/>
            <family val="2"/>
          </rPr>
          <t>INretail:</t>
        </r>
        <r>
          <rPr>
            <sz val="9"/>
            <color indexed="81"/>
            <rFont val="Tahoma"/>
            <family val="2"/>
          </rPr>
          <t xml:space="preserve">
= uitkomst, kan niet ingevuld worden</t>
        </r>
      </text>
    </comment>
    <comment ref="I33" authorId="0" shapeId="0" xr:uid="{C8C5D9F1-1737-457C-A058-731A7550E017}">
      <text>
        <r>
          <rPr>
            <b/>
            <sz val="9"/>
            <color indexed="81"/>
            <rFont val="Tahoma"/>
            <family val="2"/>
          </rPr>
          <t>INretail:</t>
        </r>
        <r>
          <rPr>
            <sz val="9"/>
            <color indexed="81"/>
            <rFont val="Tahoma"/>
            <family val="2"/>
          </rPr>
          <t xml:space="preserve">
= uitkomst, kan niet ingevuld worden</t>
        </r>
      </text>
    </comment>
    <comment ref="L33" authorId="0" shapeId="0" xr:uid="{8649B73F-7271-49FC-8CD2-0419CC0BEE36}">
      <text>
        <r>
          <rPr>
            <b/>
            <sz val="9"/>
            <color indexed="81"/>
            <rFont val="Tahoma"/>
            <family val="2"/>
          </rPr>
          <t>INretail:</t>
        </r>
        <r>
          <rPr>
            <sz val="9"/>
            <color indexed="81"/>
            <rFont val="Tahoma"/>
            <family val="2"/>
          </rPr>
          <t xml:space="preserve">
= uitkomst, kan niet ingevuld worden</t>
        </r>
      </text>
    </comment>
    <comment ref="O33" authorId="0" shapeId="0" xr:uid="{C722672F-90A8-4906-A806-C2F132BF1C51}">
      <text>
        <r>
          <rPr>
            <b/>
            <sz val="9"/>
            <color indexed="81"/>
            <rFont val="Tahoma"/>
            <family val="2"/>
          </rPr>
          <t>INretail:</t>
        </r>
        <r>
          <rPr>
            <sz val="9"/>
            <color indexed="81"/>
            <rFont val="Tahoma"/>
            <family val="2"/>
          </rPr>
          <t xml:space="preserve">
= uitkomst, kan niet ingevuld worden</t>
        </r>
      </text>
    </comment>
    <comment ref="C35" authorId="0" shapeId="0" xr:uid="{58303754-3E0F-4283-A61F-12A32843621B}">
      <text>
        <r>
          <rPr>
            <b/>
            <sz val="9"/>
            <color indexed="81"/>
            <rFont val="Tahoma"/>
            <family val="2"/>
          </rPr>
          <t>INretail:</t>
        </r>
        <r>
          <rPr>
            <sz val="9"/>
            <color indexed="81"/>
            <rFont val="Tahoma"/>
            <family val="2"/>
          </rPr>
          <t xml:space="preserve">
totale rentelasten opnemen uit de verlies,- en winstrekening van het jaarverslag.
</t>
        </r>
      </text>
    </comment>
    <comment ref="F35" authorId="0" shapeId="0" xr:uid="{2810C76B-3493-481D-A55A-4770530D1876}">
      <text>
        <r>
          <rPr>
            <b/>
            <sz val="9"/>
            <color indexed="81"/>
            <rFont val="Tahoma"/>
            <family val="2"/>
          </rPr>
          <t>INretail:</t>
        </r>
        <r>
          <rPr>
            <sz val="9"/>
            <color indexed="81"/>
            <rFont val="Tahoma"/>
            <family val="2"/>
          </rPr>
          <t xml:space="preserve">
totale rentelasten opnemen uit de verlies,- en winstrekening van het jaarverslag.
</t>
        </r>
      </text>
    </comment>
    <comment ref="I35" authorId="0" shapeId="0" xr:uid="{83BF59C8-3995-4971-B00F-F619953C9E44}">
      <text>
        <r>
          <rPr>
            <b/>
            <sz val="9"/>
            <color indexed="81"/>
            <rFont val="Tahoma"/>
            <family val="2"/>
          </rPr>
          <t>INretail:</t>
        </r>
        <r>
          <rPr>
            <sz val="9"/>
            <color indexed="81"/>
            <rFont val="Tahoma"/>
            <family val="2"/>
          </rPr>
          <t xml:space="preserve">
De totale rentelasten voor voor het lopende kalenderjaar zijn uiteraard nog niet beschikbaar. Probeer op basis van de huidige kostenontwikkeling een prognose op te stellen. </t>
        </r>
      </text>
    </comment>
    <comment ref="L35" authorId="0" shapeId="0" xr:uid="{8F695F25-019C-48C4-A9C1-E84876B49707}">
      <text>
        <r>
          <rPr>
            <b/>
            <sz val="9"/>
            <color indexed="81"/>
            <rFont val="Tahoma"/>
            <family val="2"/>
          </rPr>
          <t>INretail:</t>
        </r>
        <r>
          <rPr>
            <sz val="9"/>
            <color indexed="81"/>
            <rFont val="Tahoma"/>
            <family val="2"/>
          </rPr>
          <t xml:space="preserve">
De prognose voor de rentelasten 2024 baseren  op de huidige kostenontwikkeling. </t>
        </r>
      </text>
    </comment>
    <comment ref="O35" authorId="0" shapeId="0" xr:uid="{003DBE5C-0E8D-4E8C-A334-FF22184C041B}">
      <text>
        <r>
          <rPr>
            <b/>
            <sz val="9"/>
            <color indexed="81"/>
            <rFont val="Tahoma"/>
            <family val="2"/>
          </rPr>
          <t>INretail:</t>
        </r>
        <r>
          <rPr>
            <sz val="9"/>
            <color indexed="81"/>
            <rFont val="Tahoma"/>
            <family val="2"/>
          </rPr>
          <t xml:space="preserve">
De prognose voor de rentelasten 2025 baseren  op de huidige kostenontwikkeling. </t>
        </r>
      </text>
    </comment>
    <comment ref="C37" authorId="0" shapeId="0" xr:uid="{990D56DB-A25C-4E23-AF08-4AD600E068E3}">
      <text>
        <r>
          <rPr>
            <b/>
            <sz val="9"/>
            <color indexed="81"/>
            <rFont val="Tahoma"/>
            <family val="2"/>
          </rPr>
          <t>INretail:</t>
        </r>
        <r>
          <rPr>
            <sz val="9"/>
            <color indexed="81"/>
            <rFont val="Tahoma"/>
            <family val="2"/>
          </rPr>
          <t xml:space="preserve">
= uitkomst, kan niet ingevuld worden</t>
        </r>
      </text>
    </comment>
    <comment ref="F37" authorId="0" shapeId="0" xr:uid="{BCA65682-1EA1-4437-91B4-DDA66FD0928C}">
      <text>
        <r>
          <rPr>
            <b/>
            <sz val="9"/>
            <color indexed="81"/>
            <rFont val="Tahoma"/>
            <family val="2"/>
          </rPr>
          <t>INretail:</t>
        </r>
        <r>
          <rPr>
            <sz val="9"/>
            <color indexed="81"/>
            <rFont val="Tahoma"/>
            <family val="2"/>
          </rPr>
          <t xml:space="preserve">
= uitkomst, kan niet ingevuld worden</t>
        </r>
      </text>
    </comment>
    <comment ref="I37" authorId="0" shapeId="0" xr:uid="{DE81F940-6287-423A-A0F6-4633E2C60160}">
      <text>
        <r>
          <rPr>
            <b/>
            <sz val="9"/>
            <color indexed="81"/>
            <rFont val="Tahoma"/>
            <family val="2"/>
          </rPr>
          <t>INretail:</t>
        </r>
        <r>
          <rPr>
            <sz val="9"/>
            <color indexed="81"/>
            <rFont val="Tahoma"/>
            <family val="2"/>
          </rPr>
          <t xml:space="preserve">
= uitkomst, kan niet ingevuld worden</t>
        </r>
      </text>
    </comment>
    <comment ref="L37" authorId="0" shapeId="0" xr:uid="{9A29F69D-250B-4714-8887-CC88B48C02C8}">
      <text>
        <r>
          <rPr>
            <b/>
            <sz val="9"/>
            <color indexed="81"/>
            <rFont val="Tahoma"/>
            <family val="2"/>
          </rPr>
          <t>INretail:</t>
        </r>
        <r>
          <rPr>
            <sz val="9"/>
            <color indexed="81"/>
            <rFont val="Tahoma"/>
            <family val="2"/>
          </rPr>
          <t xml:space="preserve">
= uitkomst, kan niet ingevuld worden</t>
        </r>
      </text>
    </comment>
    <comment ref="O37" authorId="0" shapeId="0" xr:uid="{C4663415-8A02-4006-86A5-BD5B31212DB2}">
      <text>
        <r>
          <rPr>
            <b/>
            <sz val="9"/>
            <color indexed="81"/>
            <rFont val="Tahoma"/>
            <family val="2"/>
          </rPr>
          <t>INretail:</t>
        </r>
        <r>
          <rPr>
            <sz val="9"/>
            <color indexed="81"/>
            <rFont val="Tahoma"/>
            <family val="2"/>
          </rPr>
          <t xml:space="preserve">
= uitkomst, kan niet ingevuld worden</t>
        </r>
      </text>
    </comment>
    <comment ref="C39" authorId="0" shapeId="0" xr:uid="{9DC2029B-1D6F-4A52-9C6B-198354D9AC19}">
      <text>
        <r>
          <rPr>
            <b/>
            <sz val="9"/>
            <color indexed="81"/>
            <rFont val="Tahoma"/>
            <family val="2"/>
          </rPr>
          <t>INretail:</t>
        </r>
        <r>
          <rPr>
            <sz val="9"/>
            <color indexed="81"/>
            <rFont val="Tahoma"/>
            <family val="2"/>
          </rPr>
          <t xml:space="preserve">
= uitkomst, kan niet ingevuld worden</t>
        </r>
      </text>
    </comment>
    <comment ref="F39" authorId="0" shapeId="0" xr:uid="{2C4E3A7E-0ACB-496A-8536-F9753A77FA10}">
      <text>
        <r>
          <rPr>
            <b/>
            <sz val="9"/>
            <color indexed="81"/>
            <rFont val="Tahoma"/>
            <family val="2"/>
          </rPr>
          <t>INretail:</t>
        </r>
        <r>
          <rPr>
            <sz val="9"/>
            <color indexed="81"/>
            <rFont val="Tahoma"/>
            <family val="2"/>
          </rPr>
          <t xml:space="preserve">
= uitkomst, kan niet ingevuld worden</t>
        </r>
      </text>
    </comment>
    <comment ref="I39" authorId="0" shapeId="0" xr:uid="{938244E4-3313-4AD4-B277-973E876837FD}">
      <text>
        <r>
          <rPr>
            <b/>
            <sz val="9"/>
            <color indexed="81"/>
            <rFont val="Tahoma"/>
            <family val="2"/>
          </rPr>
          <t>INretail:</t>
        </r>
        <r>
          <rPr>
            <sz val="9"/>
            <color indexed="81"/>
            <rFont val="Tahoma"/>
            <family val="2"/>
          </rPr>
          <t xml:space="preserve">
Totaaltelling bijzondere baten en lasten
= uitkomst, kan niet ingevuld worden</t>
        </r>
      </text>
    </comment>
    <comment ref="L39" authorId="0" shapeId="0" xr:uid="{D81589D3-0A7F-4DB9-8A5C-EEACD1FBEB79}">
      <text>
        <r>
          <rPr>
            <b/>
            <sz val="9"/>
            <color indexed="81"/>
            <rFont val="Tahoma"/>
            <family val="2"/>
          </rPr>
          <t>INretail:</t>
        </r>
        <r>
          <rPr>
            <sz val="9"/>
            <color indexed="81"/>
            <rFont val="Tahoma"/>
            <family val="2"/>
          </rPr>
          <t xml:space="preserve">
Totaaltelling bijzondere baten en lasten
= uitkomst, kan niet ingevuld worden</t>
        </r>
      </text>
    </comment>
    <comment ref="O39" authorId="0" shapeId="0" xr:uid="{7B96D479-9365-4FD0-9DBB-84868E62EBD2}">
      <text>
        <r>
          <rPr>
            <b/>
            <sz val="9"/>
            <color indexed="81"/>
            <rFont val="Tahoma"/>
            <family val="2"/>
          </rPr>
          <t>INretail:</t>
        </r>
        <r>
          <rPr>
            <sz val="9"/>
            <color indexed="81"/>
            <rFont val="Tahoma"/>
            <family val="2"/>
          </rPr>
          <t xml:space="preserve">
Totaaltelling bijzondere baten en lasten
= uitkomst, kan niet ingevuld worden</t>
        </r>
      </text>
    </comment>
    <comment ref="C40" authorId="0" shapeId="0" xr:uid="{09E3E411-F6A8-4899-9889-B1C598899FB2}">
      <text>
        <r>
          <rPr>
            <b/>
            <sz val="9"/>
            <color indexed="81"/>
            <rFont val="Tahoma"/>
            <family val="2"/>
          </rPr>
          <t xml:space="preserve">INretail:
</t>
        </r>
        <r>
          <rPr>
            <sz val="9"/>
            <color indexed="81"/>
            <rFont val="Tahoma"/>
            <family val="2"/>
          </rPr>
          <t xml:space="preserve">Steunmaatregelen ontvangsten als positief bedrag opnemen 
</t>
        </r>
      </text>
    </comment>
    <comment ref="F40" authorId="0" shapeId="0" xr:uid="{797FCA41-2BCC-4015-8A8F-1E016C29B509}">
      <text>
        <r>
          <rPr>
            <b/>
            <sz val="9"/>
            <color indexed="81"/>
            <rFont val="Tahoma"/>
            <family val="2"/>
          </rPr>
          <t xml:space="preserve">INretail:
</t>
        </r>
        <r>
          <rPr>
            <sz val="9"/>
            <color indexed="81"/>
            <rFont val="Tahoma"/>
            <family val="2"/>
          </rPr>
          <t xml:space="preserve">Steunmaatregelen ontvangsten als positief bedrag opnemen 
</t>
        </r>
      </text>
    </comment>
    <comment ref="I40" authorId="0" shapeId="0" xr:uid="{10C3E38F-51FA-4A9B-B442-FE0292D87C05}">
      <text>
        <r>
          <rPr>
            <b/>
            <sz val="9"/>
            <color indexed="81"/>
            <rFont val="Tahoma"/>
            <family val="2"/>
          </rPr>
          <t>INretail:</t>
        </r>
        <r>
          <rPr>
            <sz val="9"/>
            <color indexed="81"/>
            <rFont val="Tahoma"/>
            <family val="2"/>
          </rPr>
          <t xml:space="preserve">
Steunmaatregelen ontvangsten opnemen in tabblad Aflossingen - nabetalingen 2023
= uitkomst, kan niet ingevuld worden</t>
        </r>
      </text>
    </comment>
    <comment ref="L40" authorId="0" shapeId="0" xr:uid="{EB28DF39-C48F-4017-82D1-8CA87863AC30}">
      <text>
        <r>
          <rPr>
            <b/>
            <sz val="9"/>
            <color indexed="81"/>
            <rFont val="Tahoma"/>
            <family val="2"/>
          </rPr>
          <t>INretail:</t>
        </r>
        <r>
          <rPr>
            <sz val="9"/>
            <color indexed="81"/>
            <rFont val="Tahoma"/>
            <family val="2"/>
          </rPr>
          <t xml:space="preserve">
Steunmaatregelen ontvangsten opnemen in tabblad Aflossingen - nabetalingen 2024
= uitkomst, kan niet ingevuld worden</t>
        </r>
      </text>
    </comment>
    <comment ref="O40" authorId="0" shapeId="0" xr:uid="{16C23A08-4F5C-414E-A257-A3EBB62D82A8}">
      <text>
        <r>
          <rPr>
            <b/>
            <sz val="9"/>
            <color indexed="81"/>
            <rFont val="Tahoma"/>
            <family val="2"/>
          </rPr>
          <t>INretail:</t>
        </r>
        <r>
          <rPr>
            <sz val="9"/>
            <color indexed="81"/>
            <rFont val="Tahoma"/>
            <family val="2"/>
          </rPr>
          <t xml:space="preserve">
Steunmaatregelen ontvangsten opnemen in tabblad Aflossingen - nabetalingen 2025
= uitkomst, kan niet ingevuld worden</t>
        </r>
      </text>
    </comment>
    <comment ref="C41" authorId="0" shapeId="0" xr:uid="{FFA3C59D-64AF-4A07-A077-1156B6BCA73B}">
      <text>
        <r>
          <rPr>
            <b/>
            <sz val="9"/>
            <color indexed="81"/>
            <rFont val="Tahoma"/>
            <family val="2"/>
          </rPr>
          <t>INretail:</t>
        </r>
        <r>
          <rPr>
            <sz val="9"/>
            <color indexed="81"/>
            <rFont val="Tahoma"/>
            <family val="2"/>
          </rPr>
          <t xml:space="preserve">
Steunmaatregelen terugbetalingen als negatief bedrag opnemen </t>
        </r>
      </text>
    </comment>
    <comment ref="F41" authorId="0" shapeId="0" xr:uid="{685D4FA7-FBE1-4FC9-89E0-510BE3ABDF93}">
      <text>
        <r>
          <rPr>
            <b/>
            <sz val="9"/>
            <color indexed="81"/>
            <rFont val="Tahoma"/>
            <family val="2"/>
          </rPr>
          <t>INretail:</t>
        </r>
        <r>
          <rPr>
            <sz val="9"/>
            <color indexed="81"/>
            <rFont val="Tahoma"/>
            <family val="2"/>
          </rPr>
          <t xml:space="preserve">
Steunmaatregelen terugbetalingen als negatief bedrag opnemen </t>
        </r>
      </text>
    </comment>
    <comment ref="I41" authorId="0" shapeId="0" xr:uid="{6BDCECA0-73AD-4D44-BFE9-EAA6F683A637}">
      <text>
        <r>
          <rPr>
            <b/>
            <sz val="9"/>
            <color indexed="81"/>
            <rFont val="Tahoma"/>
            <family val="2"/>
          </rPr>
          <t>INretail:</t>
        </r>
        <r>
          <rPr>
            <sz val="9"/>
            <color indexed="81"/>
            <rFont val="Tahoma"/>
            <family val="2"/>
          </rPr>
          <t xml:space="preserve">
Steunmaatregelen uitgaven opnemen in tabblad Aflossingen - nabetalingen 2023
= uitkomst, kan niet ingevuld worden</t>
        </r>
      </text>
    </comment>
    <comment ref="L41" authorId="0" shapeId="0" xr:uid="{75C7CC0A-F201-43B7-B140-0CA729045AE7}">
      <text>
        <r>
          <rPr>
            <b/>
            <sz val="9"/>
            <color indexed="81"/>
            <rFont val="Tahoma"/>
            <family val="2"/>
          </rPr>
          <t>INretail:</t>
        </r>
        <r>
          <rPr>
            <sz val="9"/>
            <color indexed="81"/>
            <rFont val="Tahoma"/>
            <family val="2"/>
          </rPr>
          <t xml:space="preserve">
Steunmaatregelen uitgaven opnemen in tabblad Aflossingen - nabetalingen 2024
= uitkomst, kan niet ingevuld worden</t>
        </r>
      </text>
    </comment>
    <comment ref="O41" authorId="0" shapeId="0" xr:uid="{AC8FAABF-22E9-47EB-AB5D-113ED8DC6C57}">
      <text>
        <r>
          <rPr>
            <b/>
            <sz val="9"/>
            <color indexed="81"/>
            <rFont val="Tahoma"/>
            <family val="2"/>
          </rPr>
          <t>INretail:</t>
        </r>
        <r>
          <rPr>
            <sz val="9"/>
            <color indexed="81"/>
            <rFont val="Tahoma"/>
            <family val="2"/>
          </rPr>
          <t xml:space="preserve">
Steunmaatregelen uitgaven opnemen in tabblad Aflossingen - nabetalingen 2025
= uitkomst, kan niet ingevuld worden</t>
        </r>
      </text>
    </comment>
    <comment ref="C42" authorId="0" shapeId="0" xr:uid="{3824AA61-4760-4AD8-AAB2-CA43141F0C9E}">
      <text>
        <r>
          <rPr>
            <b/>
            <sz val="9"/>
            <color indexed="81"/>
            <rFont val="Tahoma"/>
            <family val="2"/>
          </rPr>
          <t>INretail:</t>
        </r>
        <r>
          <rPr>
            <sz val="9"/>
            <color indexed="81"/>
            <rFont val="Tahoma"/>
            <family val="2"/>
          </rPr>
          <t xml:space="preserve">
Bijzondere baten als positief bedrag opnemen</t>
        </r>
      </text>
    </comment>
    <comment ref="F42" authorId="0" shapeId="0" xr:uid="{4B001C06-FF43-4E09-9829-56F3775BCF65}">
      <text>
        <r>
          <rPr>
            <b/>
            <sz val="9"/>
            <color indexed="81"/>
            <rFont val="Tahoma"/>
            <family val="2"/>
          </rPr>
          <t>INretail:</t>
        </r>
        <r>
          <rPr>
            <sz val="9"/>
            <color indexed="81"/>
            <rFont val="Tahoma"/>
            <family val="2"/>
          </rPr>
          <t xml:space="preserve">
Bijzondere baten als positief bedrag opnemen</t>
        </r>
      </text>
    </comment>
    <comment ref="I42" authorId="0" shapeId="0" xr:uid="{7AA970C2-F3F7-42BE-9D14-EC037AB05ADF}">
      <text>
        <r>
          <rPr>
            <b/>
            <sz val="9"/>
            <color indexed="81"/>
            <rFont val="Tahoma"/>
            <family val="2"/>
          </rPr>
          <t>INretail:</t>
        </r>
        <r>
          <rPr>
            <sz val="9"/>
            <color indexed="81"/>
            <rFont val="Tahoma"/>
            <family val="2"/>
          </rPr>
          <t xml:space="preserve">
Bijzondere baten als positief bedrag opnemen in tabblad aflossingen-nabetalingen 2023.
= uitkomst, kan niet ingevuld worden</t>
        </r>
      </text>
    </comment>
    <comment ref="L42" authorId="0" shapeId="0" xr:uid="{A03C1125-1B19-4713-BE28-FE04F19D1300}">
      <text>
        <r>
          <rPr>
            <b/>
            <sz val="9"/>
            <color indexed="81"/>
            <rFont val="Tahoma"/>
            <family val="2"/>
          </rPr>
          <t>INretail:</t>
        </r>
        <r>
          <rPr>
            <sz val="9"/>
            <color indexed="81"/>
            <rFont val="Tahoma"/>
            <family val="2"/>
          </rPr>
          <t xml:space="preserve">
Bijzondere baten als positief bedrag opnemen in tabblad aflossingen-nabetalingen 2024.
= uitkomst, kan niet ingevuld worden</t>
        </r>
      </text>
    </comment>
    <comment ref="O42" authorId="0" shapeId="0" xr:uid="{DBC5B843-ED0A-45F6-A91C-6ED80A1E8319}">
      <text>
        <r>
          <rPr>
            <b/>
            <sz val="9"/>
            <color indexed="81"/>
            <rFont val="Tahoma"/>
            <family val="2"/>
          </rPr>
          <t>INretail:</t>
        </r>
        <r>
          <rPr>
            <sz val="9"/>
            <color indexed="81"/>
            <rFont val="Tahoma"/>
            <family val="2"/>
          </rPr>
          <t xml:space="preserve">
Bijzondere baten als positief bedrag opnemen in tabblad aflossingen-nabetalingen 2025.
= uitkomst, kan niet ingevuld worden</t>
        </r>
      </text>
    </comment>
    <comment ref="C43" authorId="0" shapeId="0" xr:uid="{EFEC0C89-05E1-4BF5-8A2D-9F63BFF03A09}">
      <text>
        <r>
          <rPr>
            <b/>
            <sz val="9"/>
            <color indexed="81"/>
            <rFont val="Tahoma"/>
            <family val="2"/>
          </rPr>
          <t xml:space="preserve">INretail:
</t>
        </r>
        <r>
          <rPr>
            <sz val="9"/>
            <color indexed="81"/>
            <rFont val="Tahoma"/>
            <family val="2"/>
          </rPr>
          <t xml:space="preserve">Bijzondere lasten als negatief bedrag opnemen.
</t>
        </r>
      </text>
    </comment>
    <comment ref="F43" authorId="0" shapeId="0" xr:uid="{E4AFB71C-AAB3-4968-95AE-F7BDA9A628A5}">
      <text>
        <r>
          <rPr>
            <b/>
            <sz val="9"/>
            <color indexed="81"/>
            <rFont val="Tahoma"/>
            <family val="2"/>
          </rPr>
          <t xml:space="preserve">INretail:
</t>
        </r>
        <r>
          <rPr>
            <sz val="9"/>
            <color indexed="81"/>
            <rFont val="Tahoma"/>
            <family val="2"/>
          </rPr>
          <t xml:space="preserve">Bijzondere lasten als negatief bedrag opnemen.
</t>
        </r>
      </text>
    </comment>
    <comment ref="I43" authorId="0" shapeId="0" xr:uid="{216675E1-43E6-45E9-925E-DC50CEAA15E4}">
      <text>
        <r>
          <rPr>
            <b/>
            <sz val="9"/>
            <color indexed="81"/>
            <rFont val="Tahoma"/>
            <family val="2"/>
          </rPr>
          <t>INretail:</t>
        </r>
        <r>
          <rPr>
            <sz val="9"/>
            <color indexed="81"/>
            <rFont val="Tahoma"/>
            <family val="2"/>
          </rPr>
          <t xml:space="preserve">
Bijzondere lasten als negatief bedrag opnemen in tabblad aflossingen-nabetalingen 2023.
= uitkomst, kan niet ingevuld worden</t>
        </r>
      </text>
    </comment>
    <comment ref="L43" authorId="0" shapeId="0" xr:uid="{4BCBD943-0555-4A5F-A1AD-B2A69CE89AD8}">
      <text>
        <r>
          <rPr>
            <b/>
            <sz val="9"/>
            <color indexed="81"/>
            <rFont val="Tahoma"/>
            <family val="2"/>
          </rPr>
          <t>INretail:</t>
        </r>
        <r>
          <rPr>
            <sz val="9"/>
            <color indexed="81"/>
            <rFont val="Tahoma"/>
            <family val="2"/>
          </rPr>
          <t xml:space="preserve">
Bijzondere lasten als negatief bedrag opnemen in tabblad aflossingen-nabetalingen 2024.
= uitkomst, kan niet ingevuld worden</t>
        </r>
      </text>
    </comment>
    <comment ref="O43" authorId="0" shapeId="0" xr:uid="{A6A98717-B75E-47A0-ACC4-7B482234984C}">
      <text>
        <r>
          <rPr>
            <b/>
            <sz val="9"/>
            <color indexed="81"/>
            <rFont val="Tahoma"/>
            <family val="2"/>
          </rPr>
          <t>INretail:</t>
        </r>
        <r>
          <rPr>
            <sz val="9"/>
            <color indexed="81"/>
            <rFont val="Tahoma"/>
            <family val="2"/>
          </rPr>
          <t xml:space="preserve">
Bijzondere lasten als negatief bedrag opnemen in tabblad aflossingen-nabetalingen 2025.
= uitkomst, kan niet ingevuld worden</t>
        </r>
      </text>
    </comment>
    <comment ref="C45" authorId="0" shapeId="0" xr:uid="{BB66447F-14C2-4432-9DC4-425E19888EAA}">
      <text>
        <r>
          <rPr>
            <b/>
            <sz val="9"/>
            <color indexed="81"/>
            <rFont val="Tahoma"/>
            <family val="2"/>
          </rPr>
          <t>INretail:</t>
        </r>
        <r>
          <rPr>
            <sz val="9"/>
            <color indexed="81"/>
            <rFont val="Tahoma"/>
            <family val="2"/>
          </rPr>
          <t xml:space="preserve">
vennootschapsbelasting overnemen uit het jaarverslag 
</t>
        </r>
      </text>
    </comment>
    <comment ref="F45" authorId="0" shapeId="0" xr:uid="{6F682CA9-9362-4883-B0F6-75CB8950F274}">
      <text>
        <r>
          <rPr>
            <b/>
            <sz val="9"/>
            <color indexed="81"/>
            <rFont val="Tahoma"/>
            <family val="2"/>
          </rPr>
          <t xml:space="preserve">INretail
</t>
        </r>
        <r>
          <rPr>
            <sz val="9"/>
            <color indexed="81"/>
            <rFont val="Tahoma"/>
            <family val="2"/>
          </rPr>
          <t xml:space="preserve">vennootschapsbelasting overnemen uit het jaarverslag </t>
        </r>
      </text>
    </comment>
    <comment ref="I45" authorId="0" shapeId="0" xr:uid="{5CAEA66E-6FE4-4F23-8C0C-EFFD0E2C2E34}">
      <text>
        <r>
          <rPr>
            <b/>
            <sz val="9"/>
            <color indexed="81"/>
            <rFont val="Tahoma"/>
            <family val="2"/>
          </rPr>
          <t>INretail:</t>
        </r>
        <r>
          <rPr>
            <sz val="9"/>
            <color indexed="81"/>
            <rFont val="Tahoma"/>
            <family val="2"/>
          </rPr>
          <t xml:space="preserve">
Prognose verwachte vennootschapsbelasting voor het lopende kalenderjaar invullen.</t>
        </r>
      </text>
    </comment>
    <comment ref="L45" authorId="0" shapeId="0" xr:uid="{D0D2CD4A-5B88-4BB8-9CFA-6512805A2CA5}">
      <text>
        <r>
          <rPr>
            <b/>
            <sz val="9"/>
            <color indexed="81"/>
            <rFont val="Tahoma"/>
            <family val="2"/>
          </rPr>
          <t>INretail:</t>
        </r>
        <r>
          <rPr>
            <sz val="9"/>
            <color indexed="81"/>
            <rFont val="Tahoma"/>
            <family val="2"/>
          </rPr>
          <t xml:space="preserve">
Prognose verwachte vennootschapsbelasting voor het lopende kalenderjaar invullen.</t>
        </r>
      </text>
    </comment>
    <comment ref="O45" authorId="0" shapeId="0" xr:uid="{566C9A58-B09B-4D06-A5AE-737B1BDA4E00}">
      <text>
        <r>
          <rPr>
            <b/>
            <sz val="9"/>
            <color indexed="81"/>
            <rFont val="Tahoma"/>
            <family val="2"/>
          </rPr>
          <t>INretail:</t>
        </r>
        <r>
          <rPr>
            <sz val="9"/>
            <color indexed="81"/>
            <rFont val="Tahoma"/>
            <family val="2"/>
          </rPr>
          <t xml:space="preserve">
Prognose verwachte vennootschapsbelasting voor het lopende kalenderjaar invullen.</t>
        </r>
      </text>
    </comment>
    <comment ref="C46" authorId="0" shapeId="0" xr:uid="{1CB405FE-0945-4DF2-B54F-E74C6D71763A}">
      <text>
        <r>
          <rPr>
            <b/>
            <sz val="9"/>
            <color indexed="81"/>
            <rFont val="Tahoma"/>
            <family val="2"/>
          </rPr>
          <t>INretail:</t>
        </r>
        <r>
          <rPr>
            <sz val="9"/>
            <color indexed="81"/>
            <rFont val="Tahoma"/>
            <family val="2"/>
          </rPr>
          <t xml:space="preserve">
ondernemersloon overnemen uit het jaarverslag</t>
        </r>
      </text>
    </comment>
    <comment ref="F46" authorId="0" shapeId="0" xr:uid="{CBC92DE1-10DF-4EF4-82CE-E6A4DC8797D4}">
      <text>
        <r>
          <rPr>
            <b/>
            <sz val="9"/>
            <color indexed="81"/>
            <rFont val="Tahoma"/>
            <family val="2"/>
          </rPr>
          <t>INretail:</t>
        </r>
        <r>
          <rPr>
            <sz val="9"/>
            <color indexed="81"/>
            <rFont val="Tahoma"/>
            <family val="2"/>
          </rPr>
          <t xml:space="preserve">
ondernemersloon overnemen uit het jaarverslag</t>
        </r>
      </text>
    </comment>
    <comment ref="I46" authorId="0" shapeId="0" xr:uid="{BCB0A419-2000-40AE-B436-E49ACF6D674D}">
      <text>
        <r>
          <rPr>
            <b/>
            <sz val="9"/>
            <color indexed="81"/>
            <rFont val="Tahoma"/>
            <family val="2"/>
          </rPr>
          <t>INretail:</t>
        </r>
        <r>
          <rPr>
            <sz val="9"/>
            <color indexed="81"/>
            <rFont val="Tahoma"/>
            <family val="2"/>
          </rPr>
          <t xml:space="preserve">
Prognose verwacht ondernemerslloon invullen.</t>
        </r>
      </text>
    </comment>
    <comment ref="L46" authorId="0" shapeId="0" xr:uid="{4106EDFD-EFEB-4445-AC4A-B24518F969BD}">
      <text>
        <r>
          <rPr>
            <b/>
            <sz val="9"/>
            <color indexed="81"/>
            <rFont val="Tahoma"/>
            <family val="2"/>
          </rPr>
          <t>INretail:</t>
        </r>
        <r>
          <rPr>
            <sz val="9"/>
            <color indexed="81"/>
            <rFont val="Tahoma"/>
            <family val="2"/>
          </rPr>
          <t xml:space="preserve">
Prognose verwacht ondernemerslloon invullen.</t>
        </r>
      </text>
    </comment>
    <comment ref="O46" authorId="0" shapeId="0" xr:uid="{EFD53A33-AD8E-4EAF-B862-C2948CD5410D}">
      <text>
        <r>
          <rPr>
            <b/>
            <sz val="9"/>
            <color indexed="81"/>
            <rFont val="Tahoma"/>
            <family val="2"/>
          </rPr>
          <t>INretail:</t>
        </r>
        <r>
          <rPr>
            <sz val="9"/>
            <color indexed="81"/>
            <rFont val="Tahoma"/>
            <family val="2"/>
          </rPr>
          <t xml:space="preserve">
Prognose verwacht ondernemerslloon invullen.</t>
        </r>
      </text>
    </comment>
    <comment ref="C47" authorId="0" shapeId="0" xr:uid="{4502B247-FBE9-4B94-A4CE-4FAD273440A9}">
      <text>
        <r>
          <rPr>
            <b/>
            <sz val="9"/>
            <color indexed="81"/>
            <rFont val="Tahoma"/>
            <family val="2"/>
          </rPr>
          <t>INretail:</t>
        </r>
        <r>
          <rPr>
            <sz val="9"/>
            <color indexed="81"/>
            <rFont val="Tahoma"/>
            <family val="2"/>
          </rPr>
          <t xml:space="preserve">
investeringen uit jaarverslag overnemen.</t>
        </r>
      </text>
    </comment>
    <comment ref="F47" authorId="0" shapeId="0" xr:uid="{131E770F-6CCC-45C2-A1E7-01BF933DF353}">
      <text>
        <r>
          <rPr>
            <b/>
            <sz val="9"/>
            <color indexed="81"/>
            <rFont val="Tahoma"/>
            <family val="2"/>
          </rPr>
          <t>INretail:</t>
        </r>
        <r>
          <rPr>
            <sz val="9"/>
            <color indexed="81"/>
            <rFont val="Tahoma"/>
            <family val="2"/>
          </rPr>
          <t xml:space="preserve">
investeringen uit jaarverslag overnemen.</t>
        </r>
      </text>
    </comment>
    <comment ref="I47" authorId="0" shapeId="0" xr:uid="{8F012693-A530-4206-827E-59AEBF6100AC}">
      <text>
        <r>
          <rPr>
            <b/>
            <sz val="9"/>
            <color indexed="81"/>
            <rFont val="Tahoma"/>
            <family val="2"/>
          </rPr>
          <t xml:space="preserve">INretail:
</t>
        </r>
        <r>
          <rPr>
            <sz val="9"/>
            <color indexed="81"/>
            <rFont val="Tahoma"/>
            <family val="2"/>
          </rPr>
          <t xml:space="preserve">investeringen voor het lopende kalenderjaar hier invullen
</t>
        </r>
      </text>
    </comment>
    <comment ref="L47" authorId="0" shapeId="0" xr:uid="{B87105F6-0AC9-4473-900E-F5F8098A84DD}">
      <text>
        <r>
          <rPr>
            <b/>
            <sz val="9"/>
            <color indexed="81"/>
            <rFont val="Tahoma"/>
            <family val="2"/>
          </rPr>
          <t xml:space="preserve">INretail:
</t>
        </r>
        <r>
          <rPr>
            <sz val="9"/>
            <color indexed="81"/>
            <rFont val="Tahoma"/>
            <family val="2"/>
          </rPr>
          <t xml:space="preserve">investeringen voor het lopende kalenderjaar hier invullen
</t>
        </r>
      </text>
    </comment>
    <comment ref="O47" authorId="0" shapeId="0" xr:uid="{EA83C260-38B3-42C7-BDDC-9963243A0B4F}">
      <text>
        <r>
          <rPr>
            <b/>
            <sz val="9"/>
            <color indexed="81"/>
            <rFont val="Tahoma"/>
            <family val="2"/>
          </rPr>
          <t xml:space="preserve">INretail:
</t>
        </r>
        <r>
          <rPr>
            <sz val="9"/>
            <color indexed="81"/>
            <rFont val="Tahoma"/>
            <family val="2"/>
          </rPr>
          <t xml:space="preserve">investeringen voor het lopende kalenderjaar hier invullen
</t>
        </r>
      </text>
    </comment>
    <comment ref="C48" authorId="0" shapeId="0" xr:uid="{8A2682DF-CD46-497C-B083-6241716EE9DC}">
      <text>
        <r>
          <rPr>
            <b/>
            <sz val="9"/>
            <color indexed="81"/>
            <rFont val="Tahoma"/>
            <family val="2"/>
          </rPr>
          <t>INretail:</t>
        </r>
        <r>
          <rPr>
            <sz val="9"/>
            <color indexed="81"/>
            <rFont val="Tahoma"/>
            <family val="2"/>
          </rPr>
          <t xml:space="preserve">
Aflossing bank/financiering overnemen uit het jaarverslag 
</t>
        </r>
      </text>
    </comment>
    <comment ref="F48" authorId="0" shapeId="0" xr:uid="{9A31EEB6-0BE5-436D-BCC6-F32D2FAF4518}">
      <text>
        <r>
          <rPr>
            <b/>
            <sz val="9"/>
            <color indexed="81"/>
            <rFont val="Tahoma"/>
            <family val="2"/>
          </rPr>
          <t>Rob Drost | INretail:</t>
        </r>
        <r>
          <rPr>
            <sz val="9"/>
            <color indexed="81"/>
            <rFont val="Tahoma"/>
            <family val="2"/>
          </rPr>
          <t xml:space="preserve">
Aflossing bank/financiering overnemen uit het jaarverslag.</t>
        </r>
      </text>
    </comment>
    <comment ref="I48" authorId="0" shapeId="0" xr:uid="{B8065A8E-2169-402B-9F01-CA23CA50F7FA}">
      <text>
        <r>
          <rPr>
            <b/>
            <sz val="9"/>
            <color indexed="81"/>
            <rFont val="Tahoma"/>
            <family val="2"/>
          </rPr>
          <t>INretail:</t>
        </r>
        <r>
          <rPr>
            <sz val="9"/>
            <color indexed="81"/>
            <rFont val="Tahoma"/>
            <family val="2"/>
          </rPr>
          <t xml:space="preserve">
Aflossing bank opnemen in tabblad aflossingen-nabetalingen 2023.
= uitkomst, kan niet ingevuld worden</t>
        </r>
      </text>
    </comment>
    <comment ref="L48" authorId="0" shapeId="0" xr:uid="{E9ADD0F8-27A5-4BC3-89C5-DEA4B486CA1C}">
      <text>
        <r>
          <rPr>
            <b/>
            <sz val="9"/>
            <color indexed="81"/>
            <rFont val="Tahoma"/>
            <family val="2"/>
          </rPr>
          <t>INretail:</t>
        </r>
        <r>
          <rPr>
            <sz val="9"/>
            <color indexed="81"/>
            <rFont val="Tahoma"/>
            <family val="2"/>
          </rPr>
          <t xml:space="preserve">
Aflossing bank opnemen in tabblad aflossingen-nabetalingen 2024.
= uitkomst, kan niet ingevuld worden</t>
        </r>
      </text>
    </comment>
    <comment ref="O48" authorId="0" shapeId="0" xr:uid="{CB536FD5-B998-423A-AC45-3CDB63708768}">
      <text>
        <r>
          <rPr>
            <b/>
            <sz val="9"/>
            <color indexed="81"/>
            <rFont val="Tahoma"/>
            <family val="2"/>
          </rPr>
          <t>INretail:</t>
        </r>
        <r>
          <rPr>
            <sz val="9"/>
            <color indexed="81"/>
            <rFont val="Tahoma"/>
            <family val="2"/>
          </rPr>
          <t xml:space="preserve">
Aflossing bank opnemen in tabblad aflossingen-nabetalingen 2025.
= uitkomst, kan niet ingevuld worden</t>
        </r>
      </text>
    </comment>
    <comment ref="C49" authorId="0" shapeId="0" xr:uid="{AA949DE1-C230-4DA0-8AC6-3FAFD5529EC8}">
      <text>
        <r>
          <rPr>
            <b/>
            <sz val="9"/>
            <color indexed="81"/>
            <rFont val="Tahoma"/>
            <family val="2"/>
          </rPr>
          <t>INretail:</t>
        </r>
        <r>
          <rPr>
            <sz val="9"/>
            <color indexed="81"/>
            <rFont val="Tahoma"/>
            <family val="2"/>
          </rPr>
          <t xml:space="preserve">
Aflossing belasting overnemen uit het jaarverslag
</t>
        </r>
      </text>
    </comment>
    <comment ref="F49" authorId="0" shapeId="0" xr:uid="{69462E43-7A6A-4738-8CDC-C66D0A743EA1}">
      <text>
        <r>
          <rPr>
            <b/>
            <sz val="9"/>
            <color indexed="81"/>
            <rFont val="Tahoma"/>
            <family val="2"/>
          </rPr>
          <t>INretail:</t>
        </r>
        <r>
          <rPr>
            <sz val="9"/>
            <color indexed="81"/>
            <rFont val="Tahoma"/>
            <family val="2"/>
          </rPr>
          <t xml:space="preserve">
Aflossing belasting overnemen uit het jaarverslag 
</t>
        </r>
      </text>
    </comment>
    <comment ref="I49" authorId="0" shapeId="0" xr:uid="{2856A439-1280-4236-AA06-4B0D62E2FF41}">
      <text>
        <r>
          <rPr>
            <b/>
            <sz val="9"/>
            <color indexed="81"/>
            <rFont val="Tahoma"/>
            <family val="2"/>
          </rPr>
          <t>INretail:</t>
        </r>
        <r>
          <rPr>
            <sz val="9"/>
            <color indexed="81"/>
            <rFont val="Tahoma"/>
            <family val="2"/>
          </rPr>
          <t xml:space="preserve">
Aflossing belasting opnemen in tabblad aflossingen-nabetalingen 2023.
= uitkomst, kan niet ingevuld worden</t>
        </r>
      </text>
    </comment>
    <comment ref="L49" authorId="0" shapeId="0" xr:uid="{9F225906-53D9-4E15-9EFF-0DBA8CBE9799}">
      <text>
        <r>
          <rPr>
            <b/>
            <sz val="9"/>
            <color indexed="81"/>
            <rFont val="Tahoma"/>
            <family val="2"/>
          </rPr>
          <t>INretail:</t>
        </r>
        <r>
          <rPr>
            <sz val="9"/>
            <color indexed="81"/>
            <rFont val="Tahoma"/>
            <family val="2"/>
          </rPr>
          <t xml:space="preserve">
Aflossing belasting opnemen in tabblad aflossingen-nabetalingen 2024.
= uitkomst, kan niet ingevuld worden</t>
        </r>
      </text>
    </comment>
    <comment ref="O49" authorId="0" shapeId="0" xr:uid="{ECEE6E0D-414B-4D4B-B426-E10BE39CBCF2}">
      <text>
        <r>
          <rPr>
            <b/>
            <sz val="9"/>
            <color indexed="81"/>
            <rFont val="Tahoma"/>
            <family val="2"/>
          </rPr>
          <t>INretail:</t>
        </r>
        <r>
          <rPr>
            <sz val="9"/>
            <color indexed="81"/>
            <rFont val="Tahoma"/>
            <family val="2"/>
          </rPr>
          <t xml:space="preserve">
Aflossing belasting opnemen in tabblad aflossingen-nabetalingen 2024.
= uitkomst, kan niet ingevuld worden</t>
        </r>
      </text>
    </comment>
    <comment ref="C51" authorId="0" shapeId="0" xr:uid="{38B8EB8B-4484-4698-9ACE-5DCC0BDC5A23}">
      <text>
        <r>
          <rPr>
            <b/>
            <sz val="9"/>
            <color indexed="81"/>
            <rFont val="Tahoma"/>
            <family val="2"/>
          </rPr>
          <t>INretail:</t>
        </r>
        <r>
          <rPr>
            <sz val="9"/>
            <color indexed="81"/>
            <rFont val="Tahoma"/>
            <family val="2"/>
          </rPr>
          <t xml:space="preserve">
= uitkomst, kan niet ingevuld worden</t>
        </r>
      </text>
    </comment>
    <comment ref="F51" authorId="0" shapeId="0" xr:uid="{ED1A0479-5E4F-4540-817E-97CC53C4ECD7}">
      <text>
        <r>
          <rPr>
            <b/>
            <sz val="9"/>
            <color indexed="81"/>
            <rFont val="Tahoma"/>
            <family val="2"/>
          </rPr>
          <t>INretail:</t>
        </r>
        <r>
          <rPr>
            <sz val="9"/>
            <color indexed="81"/>
            <rFont val="Tahoma"/>
            <family val="2"/>
          </rPr>
          <t xml:space="preserve">
= uitkomst, kan niet ingevuld worden</t>
        </r>
      </text>
    </comment>
    <comment ref="I51" authorId="0" shapeId="0" xr:uid="{ACFE35F3-E358-4EC4-B5C6-F998C0983CDE}">
      <text>
        <r>
          <rPr>
            <b/>
            <sz val="9"/>
            <color indexed="81"/>
            <rFont val="Tahoma"/>
            <family val="2"/>
          </rPr>
          <t>INretail:</t>
        </r>
        <r>
          <rPr>
            <sz val="9"/>
            <color indexed="81"/>
            <rFont val="Tahoma"/>
            <family val="2"/>
          </rPr>
          <t xml:space="preserve">
= uitkomst, kan niet ingevuld worden</t>
        </r>
      </text>
    </comment>
    <comment ref="L51" authorId="0" shapeId="0" xr:uid="{31A8E9C6-EEB7-4B2F-8A0D-B89C394F3A7E}">
      <text>
        <r>
          <rPr>
            <b/>
            <sz val="9"/>
            <color indexed="81"/>
            <rFont val="Tahoma"/>
            <family val="2"/>
          </rPr>
          <t>INretail:</t>
        </r>
        <r>
          <rPr>
            <sz val="9"/>
            <color indexed="81"/>
            <rFont val="Tahoma"/>
            <family val="2"/>
          </rPr>
          <t xml:space="preserve">
= uitkomst, kan niet ingevuld worden</t>
        </r>
      </text>
    </comment>
    <comment ref="O51" authorId="0" shapeId="0" xr:uid="{436E830E-A9C2-45F1-85A5-E46D0A6EF8CF}">
      <text>
        <r>
          <rPr>
            <b/>
            <sz val="9"/>
            <color indexed="81"/>
            <rFont val="Tahoma"/>
            <family val="2"/>
          </rPr>
          <t>INretail:</t>
        </r>
        <r>
          <rPr>
            <sz val="9"/>
            <color indexed="81"/>
            <rFont val="Tahoma"/>
            <family val="2"/>
          </rPr>
          <t xml:space="preserve">
= uitkomst, kan niet ingevuld worden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D47" authorId="0" shapeId="0" xr:uid="{F6B22BA9-6C05-47A2-953F-C0260D2CFD36}">
      <text>
        <r>
          <rPr>
            <b/>
            <sz val="9"/>
            <color indexed="81"/>
            <rFont val="Tahoma"/>
            <family val="2"/>
          </rPr>
          <t>INretail:</t>
        </r>
        <r>
          <rPr>
            <sz val="9"/>
            <color indexed="81"/>
            <rFont val="Tahoma"/>
            <family val="2"/>
          </rPr>
          <t xml:space="preserve">
Bijzondere lasten als negatief bedrag opnemen</t>
        </r>
      </text>
    </comment>
    <comment ref="N47" authorId="0" shapeId="0" xr:uid="{B5F95D61-4EC1-4386-93DD-CE970F0BDAB1}">
      <text>
        <r>
          <rPr>
            <b/>
            <sz val="9"/>
            <color indexed="81"/>
            <rFont val="Tahoma"/>
            <family val="2"/>
          </rPr>
          <t>INretail:</t>
        </r>
        <r>
          <rPr>
            <sz val="9"/>
            <color indexed="81"/>
            <rFont val="Tahoma"/>
            <family val="2"/>
          </rPr>
          <t xml:space="preserve">
Bijzondere lasten als negatief bedrag opnemen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D47" authorId="0" shapeId="0" xr:uid="{FE2E7B01-4D55-4887-B0E2-1DC6EF484156}">
      <text>
        <r>
          <rPr>
            <b/>
            <sz val="9"/>
            <color indexed="81"/>
            <rFont val="Tahoma"/>
            <family val="2"/>
          </rPr>
          <t>INretail:</t>
        </r>
        <r>
          <rPr>
            <sz val="9"/>
            <color indexed="81"/>
            <rFont val="Tahoma"/>
            <family val="2"/>
          </rPr>
          <t xml:space="preserve">
Bijzondere lasten als negatief bedrag opnemen</t>
        </r>
      </text>
    </comment>
    <comment ref="N47" authorId="0" shapeId="0" xr:uid="{AC14F45D-E3AB-4C56-AB4B-7AD684AEF075}">
      <text>
        <r>
          <rPr>
            <b/>
            <sz val="9"/>
            <color indexed="81"/>
            <rFont val="Tahoma"/>
            <family val="2"/>
          </rPr>
          <t>INretail:</t>
        </r>
        <r>
          <rPr>
            <sz val="9"/>
            <color indexed="81"/>
            <rFont val="Tahoma"/>
            <family val="2"/>
          </rPr>
          <t xml:space="preserve">
Bijzondere lasten als negatief bedrag opnemen</t>
        </r>
      </text>
    </comment>
    <comment ref="B70" authorId="0" shapeId="0" xr:uid="{0A5BE67E-A165-4DD4-BE04-7AFF68CF9A31}">
      <text>
        <r>
          <rPr>
            <b/>
            <sz val="9"/>
            <color indexed="81"/>
            <rFont val="Tahoma"/>
            <family val="2"/>
          </rPr>
          <t>INretail:</t>
        </r>
        <r>
          <rPr>
            <sz val="9"/>
            <color indexed="81"/>
            <rFont val="Tahoma"/>
            <family val="2"/>
          </rPr>
          <t xml:space="preserve">
Bijzondere lasten als negatief bedrag opnemen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N47" authorId="0" shapeId="0" xr:uid="{D52C30B7-94BB-4468-9E8A-F803318610CF}">
      <text>
        <r>
          <rPr>
            <b/>
            <sz val="9"/>
            <color indexed="81"/>
            <rFont val="Tahoma"/>
            <family val="2"/>
          </rPr>
          <t>INretail:</t>
        </r>
        <r>
          <rPr>
            <sz val="9"/>
            <color indexed="81"/>
            <rFont val="Tahoma"/>
            <family val="2"/>
          </rPr>
          <t xml:space="preserve">
Bijzondere lasten als negatief bedrag opnemen</t>
        </r>
      </text>
    </comment>
    <comment ref="B70" authorId="0" shapeId="0" xr:uid="{94C55F50-7D39-4F9A-95D0-8BF9EFD80BFD}">
      <text>
        <r>
          <rPr>
            <b/>
            <sz val="9"/>
            <color indexed="81"/>
            <rFont val="Tahoma"/>
            <family val="2"/>
          </rPr>
          <t>INretail:</t>
        </r>
        <r>
          <rPr>
            <sz val="9"/>
            <color indexed="81"/>
            <rFont val="Tahoma"/>
            <family val="2"/>
          </rPr>
          <t xml:space="preserve">
Bijzondere lasten als negatief bedrag opnemen</t>
        </r>
      </text>
    </comment>
  </commentList>
</comments>
</file>

<file path=xl/sharedStrings.xml><?xml version="1.0" encoding="utf-8"?>
<sst xmlns="http://schemas.openxmlformats.org/spreadsheetml/2006/main" count="1335" uniqueCount="352">
  <si>
    <t>Datum</t>
  </si>
  <si>
    <t>Naam onderneming</t>
  </si>
  <si>
    <t>Vestigingsplaats</t>
  </si>
  <si>
    <t xml:space="preserve">Segment </t>
  </si>
  <si>
    <t>Damesmode</t>
  </si>
  <si>
    <t>Rechtsvorm</t>
  </si>
  <si>
    <t>Kalenderjaar jaarverslag</t>
  </si>
  <si>
    <t>%</t>
  </si>
  <si>
    <t>Kengetal
in %</t>
  </si>
  <si>
    <t>Omzet</t>
  </si>
  <si>
    <t>Inkoopwaarde omzet</t>
  </si>
  <si>
    <t>Brutomarge</t>
  </si>
  <si>
    <t>Personeelskosten (excl. ondernemer)</t>
  </si>
  <si>
    <t>Huisvestingskosten (incl. huur)</t>
  </si>
  <si>
    <t>Verkoopkosten</t>
  </si>
  <si>
    <t>Algemene/kantoor/adm. kosten</t>
  </si>
  <si>
    <t>Vervoerkosten</t>
  </si>
  <si>
    <t>Afschrijvingen</t>
  </si>
  <si>
    <t>Totale kosten</t>
  </si>
  <si>
    <t xml:space="preserve">Bedrijfsresultaat </t>
  </si>
  <si>
    <t>Rentelasten</t>
  </si>
  <si>
    <t>Netto resultaat voor belasting</t>
  </si>
  <si>
    <t>lichtblauwe velden invullen door de ondernemer</t>
  </si>
  <si>
    <t>lichtgele velden zijn uitkomst, niet invullen door ondernemer</t>
  </si>
  <si>
    <t>Basisinformatie</t>
  </si>
  <si>
    <t>datum moment van invullen vermelden</t>
  </si>
  <si>
    <t>naam onderneming vermelden</t>
  </si>
  <si>
    <t>vestigingsplaats vermelden</t>
  </si>
  <si>
    <t xml:space="preserve"> = uitkomst, kan niet ingevuld worden</t>
  </si>
  <si>
    <t>Algemene/kantoor/administratie kosten</t>
  </si>
  <si>
    <t>Exploitatiebegroting</t>
  </si>
  <si>
    <t>Herenmode</t>
  </si>
  <si>
    <t>Gemengde modezaken</t>
  </si>
  <si>
    <t>Bodyfashion</t>
  </si>
  <si>
    <t>Schoenen</t>
  </si>
  <si>
    <t>Sport</t>
  </si>
  <si>
    <t>Baby &amp; kinderkleding</t>
  </si>
  <si>
    <t>Meubelspeciaal zaken</t>
  </si>
  <si>
    <t>Woningtextiel zaken</t>
  </si>
  <si>
    <t>Gemengde woonzaken</t>
  </si>
  <si>
    <t>Slaapspeciaal zaken</t>
  </si>
  <si>
    <t>Keuken en badkamer</t>
  </si>
  <si>
    <t>Kurk en parket</t>
  </si>
  <si>
    <t>Tuincentra</t>
  </si>
  <si>
    <t>55-58%</t>
  </si>
  <si>
    <t>57-60%</t>
  </si>
  <si>
    <t>54-57%</t>
  </si>
  <si>
    <t>58-60%</t>
  </si>
  <si>
    <t>60-62%</t>
  </si>
  <si>
    <t>61-64%</t>
  </si>
  <si>
    <t>58-61%</t>
  </si>
  <si>
    <t>51-54%</t>
  </si>
  <si>
    <t>59-61%</t>
  </si>
  <si>
    <t>57-59%</t>
  </si>
  <si>
    <t>42-45%</t>
  </si>
  <si>
    <t>40-43%</t>
  </si>
  <si>
    <t>43-46%</t>
  </si>
  <si>
    <t>40-42%</t>
  </si>
  <si>
    <t>38-40%</t>
  </si>
  <si>
    <t>36-39%</t>
  </si>
  <si>
    <t>39-42%</t>
  </si>
  <si>
    <t>46-49%</t>
  </si>
  <si>
    <t>39-41%</t>
  </si>
  <si>
    <t>41-43%</t>
  </si>
  <si>
    <t>Personeelskosten excl. ondernemer</t>
  </si>
  <si>
    <t>12-14%</t>
  </si>
  <si>
    <t>13-15%</t>
  </si>
  <si>
    <t>16-19%</t>
  </si>
  <si>
    <t>14-16%</t>
  </si>
  <si>
    <t>11-13%</t>
  </si>
  <si>
    <t>16-18%</t>
  </si>
  <si>
    <t>Werk door derden</t>
  </si>
  <si>
    <t>0-1%</t>
  </si>
  <si>
    <t>Management Fee</t>
  </si>
  <si>
    <t>10-12%</t>
  </si>
  <si>
    <t>7-9%</t>
  </si>
  <si>
    <t>8-10%</t>
  </si>
  <si>
    <t>6-8%</t>
  </si>
  <si>
    <t>4-6%</t>
  </si>
  <si>
    <t>5-7%</t>
  </si>
  <si>
    <t>3-5%</t>
  </si>
  <si>
    <t>Algemene kosten</t>
  </si>
  <si>
    <t>2-3%</t>
  </si>
  <si>
    <t>0,5-1%</t>
  </si>
  <si>
    <t>1-2%</t>
  </si>
  <si>
    <t>2,5-3,5%</t>
  </si>
  <si>
    <t>30,0-38,5%</t>
  </si>
  <si>
    <t>27,0-35,5%</t>
  </si>
  <si>
    <t>28,5-38,5%</t>
  </si>
  <si>
    <t>32,5-43,5%</t>
  </si>
  <si>
    <t>26,5-35,5%</t>
  </si>
  <si>
    <t>25,5-33,5%</t>
  </si>
  <si>
    <t>23,5-33,5%</t>
  </si>
  <si>
    <t>30,5-39,5%</t>
  </si>
  <si>
    <t>6,5-12,0%</t>
  </si>
  <si>
    <t>4,5-10,0%</t>
  </si>
  <si>
    <t>7,5-13,0%</t>
  </si>
  <si>
    <t>3,5-10,0%</t>
  </si>
  <si>
    <t>4,5-11,0%</t>
  </si>
  <si>
    <t>3,5-9,0%</t>
  </si>
  <si>
    <t>3,5-10,5%</t>
  </si>
  <si>
    <t>5,5-13,5%</t>
  </si>
  <si>
    <t>4,5-11,5%</t>
  </si>
  <si>
    <t>5,5-12,5%</t>
  </si>
  <si>
    <t>5,5-10,5%</t>
  </si>
  <si>
    <t>1,5-2,5%</t>
  </si>
  <si>
    <t>Netto-resultaat</t>
  </si>
  <si>
    <t>5,0-8,5%</t>
  </si>
  <si>
    <t>3,0-7,5%</t>
  </si>
  <si>
    <t>6,0-10,5%</t>
  </si>
  <si>
    <t>2,0-7,5%</t>
  </si>
  <si>
    <t>3,0-8,5%</t>
  </si>
  <si>
    <t>2,0-6,5%</t>
  </si>
  <si>
    <t>4-11%</t>
  </si>
  <si>
    <t>3,0-9,0%</t>
  </si>
  <si>
    <t>4,0-10,0%</t>
  </si>
  <si>
    <t>4,0-7,5%</t>
  </si>
  <si>
    <t>2,0-8,0%</t>
  </si>
  <si>
    <t>,</t>
  </si>
  <si>
    <t>Januari</t>
  </si>
  <si>
    <t>Februari</t>
  </si>
  <si>
    <t>Maart</t>
  </si>
  <si>
    <t>April</t>
  </si>
  <si>
    <t>Mei</t>
  </si>
  <si>
    <t>Juni</t>
  </si>
  <si>
    <t>Juli</t>
  </si>
  <si>
    <t>Augustus</t>
  </si>
  <si>
    <t>September</t>
  </si>
  <si>
    <t>Oktober</t>
  </si>
  <si>
    <t>November</t>
  </si>
  <si>
    <t>December</t>
  </si>
  <si>
    <t>Totaal</t>
  </si>
  <si>
    <t>NOW</t>
  </si>
  <si>
    <t>Omzetprognose totaal</t>
  </si>
  <si>
    <t>incl. BTW</t>
  </si>
  <si>
    <t>excl. BTW</t>
  </si>
  <si>
    <t>januari</t>
  </si>
  <si>
    <t>februari</t>
  </si>
  <si>
    <t>maart</t>
  </si>
  <si>
    <t>april</t>
  </si>
  <si>
    <t>mei</t>
  </si>
  <si>
    <t>juni</t>
  </si>
  <si>
    <t>juli</t>
  </si>
  <si>
    <t>augustus</t>
  </si>
  <si>
    <t>september</t>
  </si>
  <si>
    <t>oktober</t>
  </si>
  <si>
    <t>november</t>
  </si>
  <si>
    <t>december</t>
  </si>
  <si>
    <t>totaal</t>
  </si>
  <si>
    <t>Omzetaandeel in %</t>
  </si>
  <si>
    <t>Omzet incl. BTW</t>
  </si>
  <si>
    <t>BTW</t>
  </si>
  <si>
    <t>Omzet excl. BTW</t>
  </si>
  <si>
    <t>Inkoopaandeel in %</t>
  </si>
  <si>
    <t>Ontvangsten</t>
  </si>
  <si>
    <t>Uitgaven</t>
  </si>
  <si>
    <t>Inkopen incl. BTW</t>
  </si>
  <si>
    <t>Management fee</t>
  </si>
  <si>
    <t>Huisvestingskosten incl. BTW</t>
  </si>
  <si>
    <t>Verkoop/Algemene/Vervoerkosten incl. BTW</t>
  </si>
  <si>
    <t>Ondernemersloon</t>
  </si>
  <si>
    <t>Herinvesteringen</t>
  </si>
  <si>
    <t>Aflossing bank</t>
  </si>
  <si>
    <t>Totaal uitgaven</t>
  </si>
  <si>
    <t>Te verrekenen BTW omzet/inkoop</t>
  </si>
  <si>
    <t>Te verrekenen BTW kosten</t>
  </si>
  <si>
    <t>Overschot/tekort</t>
  </si>
  <si>
    <t>Beginsaldo rekening courant</t>
  </si>
  <si>
    <t>Eindsaldo rekening courant</t>
  </si>
  <si>
    <t>Brutomarge, doelstelling realisatie</t>
  </si>
  <si>
    <t>Inkoop incl. BTW</t>
  </si>
  <si>
    <t>Inkoop excl. BTW</t>
  </si>
  <si>
    <t>Totaal omzet inclusief BTW</t>
  </si>
  <si>
    <t>lening 1</t>
  </si>
  <si>
    <t>lening 2</t>
  </si>
  <si>
    <t>lening 3</t>
  </si>
  <si>
    <t>lening 4</t>
  </si>
  <si>
    <t>lening 5</t>
  </si>
  <si>
    <t>lening 6</t>
  </si>
  <si>
    <t>lening 7</t>
  </si>
  <si>
    <t>Belasting</t>
  </si>
  <si>
    <t>TVL</t>
  </si>
  <si>
    <t>overig 1</t>
  </si>
  <si>
    <t>overig 2</t>
  </si>
  <si>
    <t>overig 3</t>
  </si>
  <si>
    <t>overig 4</t>
  </si>
  <si>
    <t>overig 5</t>
  </si>
  <si>
    <t>Personeelskosten (incl. werk derden)</t>
  </si>
  <si>
    <t>Vennootschapsbelasting</t>
  </si>
  <si>
    <t>Cashflow</t>
  </si>
  <si>
    <t>Aflossing belastingen</t>
  </si>
  <si>
    <t>Maand en kwartaal</t>
  </si>
  <si>
    <t xml:space="preserve">Aflossing belasting </t>
  </si>
  <si>
    <t>Omzetverhouding per maand</t>
  </si>
  <si>
    <t>Inkoopverhouding per maand</t>
  </si>
  <si>
    <t>overig 6</t>
  </si>
  <si>
    <t>Omzet inclusief BTW</t>
  </si>
  <si>
    <t>Omzet exclusief BTW</t>
  </si>
  <si>
    <t>omzet inclusief btw delen door 1,21</t>
  </si>
  <si>
    <t>omzet exclusief btw - brutowinst in €</t>
  </si>
  <si>
    <t>op de regel naast segment klikken en vervolgens op de driehoek die zichtbaar wordt klikken en type segment uitkiezen</t>
  </si>
  <si>
    <t>op de regel naast rechtsvorm klikken en vervolgens op de driehoek die zichtbaar wordt en rechtsvorm uitkiezen</t>
  </si>
  <si>
    <t>Totaal bijzondere baten en lasten</t>
  </si>
  <si>
    <t>Overige bijzondere lasten</t>
  </si>
  <si>
    <t>Ondernemersloon (incl. inkomstenbelasting)</t>
  </si>
  <si>
    <t>VPB (alleen van toepassing bij B.V.)</t>
  </si>
  <si>
    <r>
      <rPr>
        <b/>
        <sz val="10"/>
        <color theme="1"/>
        <rFont val="Arial"/>
        <family val="2"/>
      </rPr>
      <t>Toelichting:</t>
    </r>
    <r>
      <rPr>
        <sz val="10"/>
        <color theme="1"/>
        <rFont val="Arial"/>
        <family val="2"/>
      </rPr>
      <t xml:space="preserve"> 
Het omzetaandeel per maand wordt gebruikt voor de liquiditeitsplanning op jaarbasis en uiteraard per maand. Met behulp van de omzetten per maand kan er in combinatie met de inkoopkosten, alle overige kosten en de aflossingsverplichtingen een beeld geschetst worden van de liquiditeitsontwikkeling per maand en uiteindelijk ook op jaarbasis.</t>
    </r>
  </si>
  <si>
    <r>
      <rPr>
        <b/>
        <sz val="10"/>
        <color theme="1"/>
        <rFont val="Arial"/>
        <family val="2"/>
      </rPr>
      <t xml:space="preserve">Toelichting: 
</t>
    </r>
    <r>
      <rPr>
        <sz val="10"/>
        <color theme="1"/>
        <rFont val="Arial"/>
        <family val="2"/>
      </rPr>
      <t>Vul in dit schema de aflossingen in per maand die betrekking hebben op de verplichting bij de belastingdienst betrekking hebbende op het uitstel van belastingbetalingen. Mocht een aflossing stoppen in de loop van het jaar alleen de maanden invullen waar de aflossingen plaats hebben gevonden. Mochten er meerdere leningen zijn, dan kunnen die verwerkt worden in de kolommen overig.</t>
    </r>
  </si>
  <si>
    <r>
      <rPr>
        <b/>
        <sz val="10"/>
        <color theme="1"/>
        <rFont val="Arial"/>
        <family val="2"/>
      </rPr>
      <t xml:space="preserve">Toelichting: 
</t>
    </r>
    <r>
      <rPr>
        <sz val="10"/>
        <color theme="1"/>
        <rFont val="Arial"/>
        <family val="2"/>
      </rPr>
      <t>Vul in dit schema de aflossingen in per kwartaal die betrekking hebben op de verplichting bij de belastingdienst betrekking hebbende op het uitstel van belastingbetalingen. Mocht een aflossing stoppen in de loop van het jaar alleen de kwartalen invullen waar de aflossingen plaats hebben gevonden. Mochten er meerdere leningen zijn, dan kunnen die verwerkt worden in de kolommen overig.</t>
    </r>
  </si>
  <si>
    <r>
      <rPr>
        <b/>
        <sz val="10"/>
        <color theme="1"/>
        <rFont val="Arial"/>
        <family val="2"/>
      </rPr>
      <t xml:space="preserve">Toelichting: 
</t>
    </r>
    <r>
      <rPr>
        <sz val="10"/>
        <color theme="1"/>
        <rFont val="Arial"/>
        <family val="2"/>
      </rPr>
      <t>Vul in dit schema de aflossingen in per maand die betrekking hebben op de verplichting  betrekking hebbende op de terugbetalingen van teveel ontvangen steunmaatregelen. Indien de betalingen op maandbasis plaatsvinden deze per maand verwerken totdat de maandbetalingen stoppen. Indien het een 1-malige betaling betreft de betaling opnemen in de maand dat deze betaling plaatsvindt.</t>
    </r>
  </si>
  <si>
    <r>
      <rPr>
        <b/>
        <sz val="10"/>
        <color theme="1"/>
        <rFont val="Arial"/>
        <family val="2"/>
      </rPr>
      <t xml:space="preserve">Toelichting: 
</t>
    </r>
    <r>
      <rPr>
        <sz val="10"/>
        <color theme="1"/>
        <rFont val="Arial"/>
        <family val="2"/>
      </rPr>
      <t xml:space="preserve">Vul in dit schema de aflossingen in per kwartaal die betrekking hebben op de verplichting  betrekking hebbende op de terugbetalingen van teveel ontvangen steunmaatregelen. Indien de betalingen op kwartaalbasis plaatsvinden deze per kwartaal verwerken totdat de kwartaalbetalingen stoppen. </t>
    </r>
  </si>
  <si>
    <t xml:space="preserve">Management Fee </t>
  </si>
  <si>
    <t>totale personeelskosten overnemen uit de verlies,- en winstrekening van het jaarverslag (incl. sociale lasten, pensioen etc) en incl. werk derden (indien van toepassing)</t>
  </si>
  <si>
    <t>(Her)investeringen</t>
  </si>
  <si>
    <r>
      <rPr>
        <b/>
        <sz val="10"/>
        <color theme="1"/>
        <rFont val="Arial"/>
        <family val="2"/>
      </rPr>
      <t xml:space="preserve">Toelichting: 
</t>
    </r>
    <r>
      <rPr>
        <sz val="10"/>
        <color theme="1"/>
        <rFont val="Arial"/>
        <family val="2"/>
      </rPr>
      <t>Vul in dit schema de ontvangen steunmaatregelen in de maand dat deze uitbetaling(en) plaats zullen gaan vinden. Te ontvangen bedragen als positief bedrag inboeken.</t>
    </r>
  </si>
  <si>
    <t>Prognose 2025</t>
  </si>
  <si>
    <t>Realisatie
2022</t>
  </si>
  <si>
    <t>Realisatie
2021</t>
  </si>
  <si>
    <t>omzetaandeel 
prognose 
2024 in %</t>
  </si>
  <si>
    <t>omzetaandeel 
prognose 
2025 in %</t>
  </si>
  <si>
    <t>gemiddelde
selectie jaren</t>
  </si>
  <si>
    <t>inkoopaandeel 
prognose 
2025 in %</t>
  </si>
  <si>
    <t>inkoopaandeel 
prognose 
2024 in %</t>
  </si>
  <si>
    <t>Aflossingen leningen bank en overige financiers per maand 2024</t>
  </si>
  <si>
    <t>Aflossingen leningen bank en overige financiers, betaling per kwartaal 2024</t>
  </si>
  <si>
    <t>Totaal aflossingen 2024</t>
  </si>
  <si>
    <t>Aflossing leningen bank/financiers per maand 2024</t>
  </si>
  <si>
    <t>Aflossing leningen bank/financiers per kwartaal 2024</t>
  </si>
  <si>
    <t>Aflossingen lening belastingdienst per maand 2024</t>
  </si>
  <si>
    <t>Aflossingen lening belastingdienst per kwartaal 2024</t>
  </si>
  <si>
    <t>Aflossing lening belastingdienst per maand 2024</t>
  </si>
  <si>
    <t>Aflossing lening belastingdienst per kwartaal 2024</t>
  </si>
  <si>
    <t>Totaal terugbetaling 2024</t>
  </si>
  <si>
    <t>Aflossingen leningen bank en overige financiers per maand 2025</t>
  </si>
  <si>
    <t>Aflossingen leningen bank en overige financiers, betaling per kwartaal 2025</t>
  </si>
  <si>
    <t>Totaal aflossingen 2025</t>
  </si>
  <si>
    <t>Aflossing leningen bank/financiers per maand 2025</t>
  </si>
  <si>
    <t>Aflossing leningen bank/financiers per kwartaal 2025</t>
  </si>
  <si>
    <t>Aflossingen lening belastingdienst per maand 2025</t>
  </si>
  <si>
    <t>Aflossingen lening belastingdienst per kwartaal 2025</t>
  </si>
  <si>
    <t>Aflossing lening belastingdienst per maand 2025</t>
  </si>
  <si>
    <t>Terugbetalen steunmaatregelen per maand 2025</t>
  </si>
  <si>
    <t>Terugbetalen steunmaatregelen per kwartaal 2025</t>
  </si>
  <si>
    <t>Totaal terugbetaling 2025</t>
  </si>
  <si>
    <t>Liquiditeitsplanning exploitatie 2024</t>
  </si>
  <si>
    <t>Liquiditeitsplanning 2024</t>
  </si>
  <si>
    <t>Liquiditeitsplanning exploitatie 2025</t>
  </si>
  <si>
    <t>Liquiditeitsplanning 2025</t>
  </si>
  <si>
    <t>Brutowinstmarge 2023 in %</t>
  </si>
  <si>
    <t>Brutowinstmarge 2023 in €</t>
  </si>
  <si>
    <t>Inkoop 2023</t>
  </si>
  <si>
    <t>Overige bijzondere baten</t>
  </si>
  <si>
    <t>Lasten</t>
  </si>
  <si>
    <t>Baten</t>
  </si>
  <si>
    <t>Terugbetaalde NOW/TVL - Bijzondere lasten</t>
  </si>
  <si>
    <t>Ontvangen NOW/TVL - Bijzondere baten</t>
  </si>
  <si>
    <t xml:space="preserve">Steunmaatregelen ontvangsten NOW/TVL/GDV </t>
  </si>
  <si>
    <t xml:space="preserve">Steunmaatregelen terugbetalingen NOW/TVL/GDV </t>
  </si>
  <si>
    <t>Terugbetalen steunmaatregelen per maand 2024 - bijzondere lasten 2024</t>
  </si>
  <si>
    <t>Terugbetalen steunmaatregelen-bijzondere lasten per kwartaal 2024</t>
  </si>
  <si>
    <t>Terugbetalen steunmaatregelen per maand 2025 - bijzondere lasten 2025</t>
  </si>
  <si>
    <t>Terugbetalen steunmaatregelen-bijzondere lasten per kwartaal 2025</t>
  </si>
  <si>
    <t>Bijzondere baten en lasten (incl. steunmaatregelen)</t>
  </si>
  <si>
    <t>De kalenderjaren zijn al ingevuld</t>
  </si>
  <si>
    <t xml:space="preserve">Overige bijzondere baten </t>
  </si>
  <si>
    <t>De tabbladen waar gegevens door de ondernemer moeten worden ingevuld zijn de tabbladen</t>
  </si>
  <si>
    <t>Prognosetool</t>
  </si>
  <si>
    <t>Omzet per maand</t>
  </si>
  <si>
    <t>Inkoop per maand</t>
  </si>
  <si>
    <t>Mocht er behoefte zijn om te sparren over de opzet van de begroting en de wijze waarop de informatie verwerkt moet worden, kan er altijd contact gezocht worden met de bedrijfsadviseurs van INretail</t>
  </si>
  <si>
    <t>goed monitoren en ook je afspraken met leveranciers, belastingen en andere partijen op baseren.</t>
  </si>
  <si>
    <r>
      <rPr>
        <b/>
        <sz val="10"/>
        <color theme="1"/>
        <rFont val="Arial"/>
        <family val="2"/>
      </rPr>
      <t xml:space="preserve">Toelichting: 
</t>
    </r>
    <r>
      <rPr>
        <sz val="10"/>
        <color theme="1"/>
        <rFont val="Arial"/>
        <family val="2"/>
      </rPr>
      <t>Vul in dit schema de aflossingen in per maand die betrekking hebben op de lopende financieringen (banken c.q. eventuele andere financiers). Mocht een aflossing stoppen in de loop van het jaar alleen de maanden invullen waar de aflossingen plaats hebben gevonden.</t>
    </r>
  </si>
  <si>
    <r>
      <rPr>
        <b/>
        <sz val="10"/>
        <color theme="1"/>
        <rFont val="Arial"/>
        <family val="2"/>
      </rPr>
      <t>Toelichting:</t>
    </r>
    <r>
      <rPr>
        <sz val="10"/>
        <color theme="1"/>
        <rFont val="Arial"/>
        <family val="2"/>
      </rPr>
      <t xml:space="preserve"> 
Vul in dit schema de aflossingen in per kwartaal die betrekking hebben op de lopende financieringen (banken c.q. eventuele andere financiers). Mocht een aflossing stoppen in de loop van het jaar alleen de kwartalen invullen waar de aflossingen plaats hebben gevonden.</t>
    </r>
  </si>
  <si>
    <t>Bijzondere baten en lasten</t>
  </si>
  <si>
    <t>Realisatie 2022
excl. btw</t>
  </si>
  <si>
    <t>Prognose 2024
excl. btw</t>
  </si>
  <si>
    <t>Prognose 2025
excl. btw</t>
  </si>
  <si>
    <t>1-manszaak/vennootschap onder firma</t>
  </si>
  <si>
    <t>Realisatie 2023
excl. btw</t>
  </si>
  <si>
    <t>Prognose 2026
excl. btw</t>
  </si>
  <si>
    <t xml:space="preserve">Exploitatiebegroting 2024 - 2026
</t>
  </si>
  <si>
    <t>Invulinstructie exploitatiebegroting, - en liquiditeitsbegroting 2024, 2025 en 2026</t>
  </si>
  <si>
    <t>Werkwijze exploitatiebegroting,- en liquiditeitsbegroting 2024-2026</t>
  </si>
  <si>
    <t>Aflossingen-nabetalingen voor de jaren 2024, 2025 en 2026</t>
  </si>
  <si>
    <t>In de tabbladen liquiditeitsplanning voor de jaren 2024, 2025 en 2026 is er inzichtelijk gemaakt hoe de liquiditeit per maand verloopt. Op basis hiervan kun je goed je betalingspositie van je onderneming de komende periode</t>
  </si>
  <si>
    <r>
      <rPr>
        <sz val="10"/>
        <rFont val="Arial"/>
        <family val="2"/>
      </rPr>
      <t xml:space="preserve">De cijfers uit het jaarverslag van 2022-2023 kunnen ingevuld worden in de kolom van dat jaar. Voor 2024, 2025 en 2026 de invulinstructies gebruiken zoals opgenomen in de excel sheet (zie onderstaande toelichting, de invulinstructie per cel is zichtbaar als u met de cursor op de cel gaat staan). </t>
    </r>
    <r>
      <rPr>
        <b/>
        <sz val="10"/>
        <rFont val="Arial"/>
        <family val="2"/>
      </rPr>
      <t xml:space="preserve">LET OP: </t>
    </r>
    <r>
      <rPr>
        <sz val="10"/>
        <rFont val="Arial"/>
        <family val="2"/>
      </rPr>
      <t xml:space="preserve"> Deze tool biedt de mogelijkheid om meerdere jaren in te vullen. Je kunt er ook voor kiezen om alleen 2022 in te vullen of alleen 2023. Dit is uiteraard ook van toepassing op de prognoseperiode. De mogelijkheid is er om meerdere jaren te begroten. De keuze is aan de gebruiker welke mogelijkheden te benutten.  
</t>
    </r>
  </si>
  <si>
    <t>voor 2022/2023 de omzet overnemen uit de verlies,- en winstrekening v/h jaarverslag. Voor de omzetprognose gebruik maken van het tabblad omzet per maand 2021-2026</t>
  </si>
  <si>
    <t>voor 2022/2023 de inkoop overnemen uit de verlies,- en winstrekening v/h jaarverslag. Voor de inkoopprognose gebruik maken van het tabblad inkoop per maand 2021-2026</t>
  </si>
  <si>
    <t>voor de jaren 2024-2026 de begroting invullen op basis van de huidige bezetting c.q. de toekomstige bezetting, rekening houdend met eventuele loonstijgingen</t>
  </si>
  <si>
    <t>indien de rechtsvorm een B.V. is, hier het bedrag van de management fee overnemen uit de verlies,- en winstrekening v/h  jaarverslag. Voor 2024-2026 begroten</t>
  </si>
  <si>
    <t>totale huisvestingskosten overnemen uit de verlies,- en winstrekening van het jaarverslag. Voor 2024-2026  begroten op basis historie, rekening houdend met inflatie</t>
  </si>
  <si>
    <t>totale verkoopkosten overnemen uit de verlies,- en winstrekening van het jaarverslag. Voor 2024-2026  begroten op basis historie, rekening houdend met inflatie</t>
  </si>
  <si>
    <t>totale algemene/kantoor/administratie kosten overnemen uit verlies,- en winstrekening v/h jaarverslag. Voor 2024-2026 begroten op basis historie, rekening houdend met inflatie</t>
  </si>
  <si>
    <t>totale vervoerskosten overnemen uit de verlies,- en winstrekening van het jaarverslag. Voor 2024-2026  begroten op basis historie, rekening houdend met inflatie</t>
  </si>
  <si>
    <t>totale afschrijvingskosten overnemen uit de verlies,- en winstrekening van het jaarverslag. Voor 2024-2026  begroten op basis van de boekwaarde en eventuele investeringen</t>
  </si>
  <si>
    <t>totale rentelasten overnemen uit de verlies,- en winstrekening van het jaarverslag. Voor 2024-2026 begroten op basis historie, rekening houdend met investeringen</t>
  </si>
  <si>
    <t xml:space="preserve">totale vergoeding steunmaatregelen overnemen uit de verlies,- en winstrekening van het jaarverslag. Eventuele nog te ontvangen bedragen 2024-2026 opnemen in tabblad </t>
  </si>
  <si>
    <t>Aflossingen-nabetalingen van het betreffende kalenderjaar betrekking hebbende op de periode 2024-2026</t>
  </si>
  <si>
    <t xml:space="preserve">eventuele terugbetalingen steunmaatregelen overnemen uit de verlies,- en winstrekening van het jaarverslag. Eventuele nog te betalen bedragen 2024-2026 opnemen in tabblad </t>
  </si>
  <si>
    <t xml:space="preserve">totale vergoeding overige bijzondere baten overnemen uit de verlies,- en winstrekening van het jaarverslag. Eventuele nog te ontvangen bedragen 2024-2026 opnemen in tabblad </t>
  </si>
  <si>
    <t xml:space="preserve">totale kosten overige bijzondere lasten overnemen uit de verlies,- en winstrekening van het jaarverslag. Eventuele nog te betalen bedragen 2024-2026 opnemen in tabblad </t>
  </si>
  <si>
    <t>totale vennootschapsbelasting overnemen uit de verlies,- en winstrekening van het jaarverslag. Voor 2024-2026 begroten op basis huidige vennootschapsbelasting percentages</t>
  </si>
  <si>
    <t>totaal ondernemersloon overnemen uit de verlies,- en winstrekening van het jaarverslag. Voor 2024-2026 begroten op basis historie, c.q. gewenst ondernemersloon</t>
  </si>
  <si>
    <t>(her)investeringen uit jaarverslag overnemen. Voor 2024-2026 begroten op basis historie, c.q. verwachte herinvesteringen</t>
  </si>
  <si>
    <t>totaal aflossing bank overnemen uit het jaarverslag en voor de periode 2024-2026 invullen in tabbladen Aflossingen/nabetalingen 2024-2026</t>
  </si>
  <si>
    <t>totaal aflossing belasting invullen in het tabblad Aflossingen/nabetalingen voor de periode 2024-2026</t>
  </si>
  <si>
    <t>Exploitatieresultaten 2022-2023, prognose 2024, 2025 en 2026</t>
  </si>
  <si>
    <t>Terugbetalen steunmaatregelen-bijzondere lasten per maand 2024</t>
  </si>
  <si>
    <t>Te ontvangen nabetalingen steunmaatregelen 2024- bijzondere baten 2024</t>
  </si>
  <si>
    <t>Nog te ontvangen steunmaatregelen-bijzondere baten per maand 2024</t>
  </si>
  <si>
    <t>Aflossing lening belastingdienst per kwartaal 2025</t>
  </si>
  <si>
    <t>Nog te ontvangen bijzondere baten 2025</t>
  </si>
  <si>
    <r>
      <rPr>
        <b/>
        <sz val="10"/>
        <color theme="1"/>
        <rFont val="Arial"/>
        <family val="2"/>
      </rPr>
      <t>Toelichting:</t>
    </r>
    <r>
      <rPr>
        <sz val="10"/>
        <color theme="1"/>
        <rFont val="Arial"/>
        <family val="2"/>
      </rPr>
      <t xml:space="preserve"> 
Vul in dit schema de ontvangen bijzondere baten in de maand dat deze uitbetaling(en) plaats zullen gaan vinden. Te ontvangen bedragen als positief bedrag inboeken.</t>
    </r>
  </si>
  <si>
    <t>Nog te ontvangen bijzondere baten 2026</t>
  </si>
  <si>
    <t>Realisatie
2023</t>
  </si>
  <si>
    <t>Realisatie/
Prognose 2024</t>
  </si>
  <si>
    <t>Prognose 2026</t>
  </si>
  <si>
    <t>Omzetprognose per 
maand 2024, 2025 en 2026 (inclusief  btw)</t>
  </si>
  <si>
    <t>Omzet per maand in procenten 2021-2026</t>
  </si>
  <si>
    <t>omzetaandeel 
prognose 
2026 in %</t>
  </si>
  <si>
    <t>Geschatte jaaromzet  2024, 2025 en 2026 inclusief BTW</t>
  </si>
  <si>
    <t>Geschatte omzetaandelen per maand  2024, 2025 en 2026 in %</t>
  </si>
  <si>
    <r>
      <rPr>
        <b/>
        <sz val="10"/>
        <color theme="1"/>
        <rFont val="Arial"/>
        <family val="2"/>
      </rPr>
      <t>Toelichting:</t>
    </r>
    <r>
      <rPr>
        <sz val="10"/>
        <color theme="1"/>
        <rFont val="Arial"/>
        <family val="2"/>
      </rPr>
      <t xml:space="preserve"> 
Om de omzetprognose per maand van de laatste maanden van 2024 en voor de jaren 2025 en 2026 te kunnen bepalen kunnen de maandomzetten van 2021-2023 als referentiekader gebruikt worden voor deze prognose, maar uiteraard ook de maandomzetten van 2024. 
De vooruitzichten voor het najaar van 2025 en voor 2026 zijn op dit moment niet eenvoudig te duiden in de huidige marktomstandigheden (de ontwikkelingen op de arbeidsmarkt, de energieprijzen en de relatief hoge inflatie). 
Met behulp van dit model kunt u zelf een inschatting te maken wat voor invloed dit op de toekomstige omzetontwikkeling kan hebben. U kunt meerdere scenario's maken door dit excel document in meerdere omzetvarianten op te slaan, zodat u voor uzelf een toekomstbeeld kunt schetsen op basis van meerdere omzetvarianten. 
Let op: de totaal omzet in de kolom realisatie/prognose 2024 wordt gebruikt voor de omzetprognose van 2024 in de prognosetool, maar ook voor de liquiditeitsplanning 2024. Dit is uiteraard ook van toepassing voor de totaalomzet in de kolom prognose 2025 en 2026 welke gebruikt wordt voor de omzetprognose van 2025 en 2026 in de prognosetool en de liquiditeitsplanning van 2025 en 2026. 
De omzetten die u hier per maand invult zijn inclusief btw.</t>
    </r>
  </si>
  <si>
    <t>Inkoopprognose per maand  2024, 2025 en 2026 (exclusief  btw)</t>
  </si>
  <si>
    <t>Inkoopomzet per maand 
in procenten 2021-2026</t>
  </si>
  <si>
    <t>inkoopaandeel 
prognose 
2026 in %</t>
  </si>
  <si>
    <t>Inkoop prognose  2024, 2025 en 2026 exclusief BTW</t>
  </si>
  <si>
    <t>Geschatte inkoopaandelen per maand 2024, 2025 en 2026 in %</t>
  </si>
  <si>
    <r>
      <rPr>
        <b/>
        <sz val="10"/>
        <color theme="1"/>
        <rFont val="Arial"/>
        <family val="2"/>
      </rPr>
      <t>Toelichting:</t>
    </r>
    <r>
      <rPr>
        <sz val="10"/>
        <color theme="1"/>
        <rFont val="Arial"/>
        <family val="2"/>
      </rPr>
      <t xml:space="preserve"> 
Voor de liquiditeitsplanning per maand en op jaarbasis is het noodzakelijk om de inkopen per maand inzichtelijk te hebben. Om de inkoopomzetten per maand van de laatste maanden van 2024 en voor de jaren 2025 en 2026 te kunnen bepalen kunnen de inkoopomzetten van 2021-2023 als referentiekader gebruikt worden voor deze prognose, maar uiteraard ook de inkoopomzetten per maand van 2024.  Let op: bij de inkopen gaat het om de betaalde inkopen in de maand, het gaat immers om de liquiditeit. De inkopen die u hier per maand invult zijn exclusief btw. Vindt u het lastig om de inkoopwaarde op jaarbasis te bepalen, neem dan bijvoorbeeld de brutowinstmarge uit het jaarverslag van 2022 of 2023 als basis. De formule die u dan kunt gebruiken treft u hieronder aan. Idealiter is het uiteraard wenselijk dat u op basis van uw huidige inkoopcondities een inschatting kunt maken van de te verwachten marge in 2024, 2025 en 2026.</t>
    </r>
  </si>
  <si>
    <t>omzet exclusief btw x  brutowinstmarge in %</t>
  </si>
  <si>
    <r>
      <rPr>
        <b/>
        <sz val="10"/>
        <color theme="1"/>
        <rFont val="Arial"/>
        <family val="2"/>
      </rPr>
      <t xml:space="preserve">Toelichting:
</t>
    </r>
    <r>
      <rPr>
        <sz val="10"/>
        <color theme="1"/>
        <rFont val="Arial"/>
        <family val="2"/>
      </rPr>
      <t>Op basis van de huidige marktontwikkelingen is het niet eenvoudig om hier een prognose voor te maken. Maar ook voor de inkoopomzetten per maand kunt u met meerdere scenario’s werken en hierbij gebruik maken van de ontwikkelingen uit het recente verleden (2023), maar eventueel ook op basis van het verdere verleden. Uiteraard kan ook een ander inkoopbeleid van invloed zijn op het toekomstig inkoopverloop. Overleg met uw leveranciers op welke wijze u de samenwerking kunt intensiveren om zo meer grip te krijgen op liquiditeitsontwikkelingen in de loop van een seizoen.</t>
    </r>
  </si>
  <si>
    <t>Liquiditeitsplanning 2026</t>
  </si>
  <si>
    <t>Liquiditeitsplanning exploitatie 2026</t>
  </si>
  <si>
    <t>Aflossingen leningen bank en overige financiers per maand 2026</t>
  </si>
  <si>
    <t>Aflossingen leningen bank en overige financiers, betaling per kwartaal 2026</t>
  </si>
  <si>
    <t>Totaal aflossingen 2026</t>
  </si>
  <si>
    <t>Aflossing leningen bank/financiers per maand 2026</t>
  </si>
  <si>
    <t>Aflossing leningen bank/financiers per kwartaal 2026</t>
  </si>
  <si>
    <t>Aflossingen lening belastingdienst per maand 2026</t>
  </si>
  <si>
    <t>Aflossingen lening belastingdienst per kwartaal 2026</t>
  </si>
  <si>
    <t>Aflossing lening belastingdienst per maand 2026</t>
  </si>
  <si>
    <t>Terugbetalen steunmaatregelen-bijzondere lasten per kwartaal 2026</t>
  </si>
  <si>
    <t>Terugbetalen steunmaatregelen per maand 2026 - bijzondere lasten 2026</t>
  </si>
  <si>
    <t>Terugbetalen steunmaatregelen per kwartaal 2025 - bijzondere lasten 2026</t>
  </si>
  <si>
    <t>Totaal terugbetaling 2026</t>
  </si>
  <si>
    <t>Terugbetalen steunmaatregelen per maand 2026</t>
  </si>
  <si>
    <t>Terugbetalen steunmaatregelen per kwartaal 2026</t>
  </si>
  <si>
    <t>De prognoses in de prognosetool, maar ook in de liquiditeitsplanning worden vervolgens automatisch doorgerekend. Hierdoor krijg je inzicht in het verwachte rendement, maar ook in de liquiditeitspositie van de onderneming.</t>
  </si>
  <si>
    <r>
      <rPr>
        <b/>
        <sz val="10"/>
        <color theme="1"/>
        <rFont val="Arial"/>
        <family val="2"/>
      </rPr>
      <t xml:space="preserve">Toelichting:
</t>
    </r>
    <r>
      <rPr>
        <sz val="10"/>
        <color theme="1"/>
        <rFont val="Arial"/>
        <family val="2"/>
      </rPr>
      <t xml:space="preserve">In bovenstaande liquiditeitsplanning zijn alle gegevens automatisch verwerkt op basis van de input van de ondernemer in de andere tabbladen. Dit overzicht geeft een ondernemer inzicht hoe de liquiditeit in een jaar over de maanden verloopt. Een eventueel liquiditeitstekort op jaarbasis voor 2024 houdt niet persé in dat een onderneming niet toekomstgericht is. Wellicht zijn er extra leningen nodig geweest in de afgelopen jaren en moeten deze nu afgelost worden. Een ander aspect van de liquiditeitsplanning is dat een ondernemer inzichtelijk krijgt, dat er ondanks een positieve liquiteit op jaarbasis er wellicht een aantal maanden zijn dat de liquiditeit krap is of dat er zelfs sprake is van een tekort in een aantal maanden. Op deze manier kun je hier naar handelen door bijv. afspraken te maken met leveranciers of door tijdelijk extra krediet aan te trekken. In </t>
    </r>
    <r>
      <rPr>
        <sz val="10"/>
        <color rgb="FFFF0000"/>
        <rFont val="Arial"/>
        <family val="2"/>
      </rPr>
      <t xml:space="preserve">cel B40 </t>
    </r>
    <r>
      <rPr>
        <sz val="10"/>
        <color theme="1"/>
        <rFont val="Arial"/>
        <family val="2"/>
      </rPr>
      <t>kunt u het actuele saldo van de Rekening courant bij de bank invullen zodat u kunt vasstellen wat of de toegestane limiet van de rekening courant eventueel overschreden wordt in de loop van een jaar.</t>
    </r>
  </si>
  <si>
    <r>
      <rPr>
        <b/>
        <sz val="10"/>
        <color theme="1"/>
        <rFont val="Arial"/>
        <family val="2"/>
      </rPr>
      <t xml:space="preserve">Toelichting:
</t>
    </r>
    <r>
      <rPr>
        <sz val="10"/>
        <color theme="1"/>
        <rFont val="Arial"/>
        <family val="2"/>
      </rPr>
      <t xml:space="preserve">In bovenstaande liquiditeitsplanning zijn alle gegevens automatisch verwerkt op basis van de input van de ondernemer in de andere tabbladen. Dit overzicht geeft een ondernemer inzicht hoe de liquiditeit in een jaar over de maanden verloopt. Een eventueel liquiditeitstekort op jaarbasis voor 2025 houdt niet persé in dat een onderneming niet toekomstgericht is. Wellicht zijn er extra leningen nodig geweest in de afgelopen jaren en moeten deze nu afgelost worden. Een ander aspect van de liquiditeitsplanning is dat een ondernemer inzichtelijk krijgt, dat er ondanks een positieve liquiteit op jaarbasis er wellicht een aantal maanden zijn dat de liquiditeit krap is of dat er zelfs sprake is van een tekort in een aantal maanden. Op deze manier kun je hier naar handelen door bijv. afspraken te maken met leveranciers of door tijdelijk extra krediet aan te trekken. In </t>
    </r>
    <r>
      <rPr>
        <sz val="10"/>
        <color rgb="FFFF0000"/>
        <rFont val="Arial"/>
        <family val="2"/>
      </rPr>
      <t>cel B40</t>
    </r>
    <r>
      <rPr>
        <sz val="10"/>
        <color theme="1"/>
        <rFont val="Arial"/>
        <family val="2"/>
      </rPr>
      <t xml:space="preserve"> kunt u het actuele saldo van de Rekening courant bij de bank invullen zodat u kunt vasstellen wat of de toegestane limiet van de rekening courant eventueel overschreden wordt in de loop van een jaar.</t>
    </r>
  </si>
  <si>
    <r>
      <rPr>
        <b/>
        <sz val="10"/>
        <color theme="1"/>
        <rFont val="Arial"/>
        <family val="2"/>
      </rPr>
      <t xml:space="preserve">Toelichting:
</t>
    </r>
    <r>
      <rPr>
        <sz val="10"/>
        <color theme="1"/>
        <rFont val="Arial"/>
        <family val="2"/>
      </rPr>
      <t xml:space="preserve">In bovenstaande liquiditeitsplanning zijn alle gegevens automatisch verwerkt op basis van de input van de ondernemer in de andere tabbladen. Dit overzicht geeft een ondernemer inzicht hoe de liquiditeit in een jaar over de maanden verloopt. Een eventueel liquiditeitstekort op jaarbasis voor 2026 houdt niet persé in dat een onderneming niet toekomstgericht is. Wellicht zijn er extra leningen nodig geweest in de afgelopen jaren en moeten deze nu afgelost worden. Een ander aspect van de liquiditeitsplanning is dat een ondernemer inzichtelijk krijgt, dat er ondanks een positieve liquiteit op jaarbasis er wellicht een aantal maanden zijn dat de liquiditeit krap is of dat er zelfs sprake is van een tekort in een aantal maanden. Op deze manier kun je hier naar handelen door bijv. afspraken te maken met leveranciers of door tijdelijk extra krediet aan te trekken. In </t>
    </r>
    <r>
      <rPr>
        <sz val="10"/>
        <color rgb="FFFF0000"/>
        <rFont val="Arial"/>
        <family val="2"/>
      </rPr>
      <t>cel B40</t>
    </r>
    <r>
      <rPr>
        <sz val="10"/>
        <color theme="1"/>
        <rFont val="Arial"/>
        <family val="2"/>
      </rPr>
      <t xml:space="preserve"> kunt u het actuele saldo van de Rekening courant bij de bank invullen zodat u kunt vasstellen wat of de toegestane limiet van de rekening courant eventueel overschreden wordt in de loop van een jaar.</t>
    </r>
  </si>
  <si>
    <r>
      <rPr>
        <b/>
        <sz val="10"/>
        <color theme="1"/>
        <rFont val="Arial"/>
        <family val="2"/>
      </rPr>
      <t xml:space="preserve">Toelichting: 
</t>
    </r>
    <r>
      <rPr>
        <sz val="10"/>
        <color theme="1"/>
        <rFont val="Arial"/>
        <family val="2"/>
      </rPr>
      <t>Vul in dit schema de aflossingen in per kwartaal die betrekking hebben op de lopende financieringen (banken c.q. eventuele andere financiers). Mocht een aflossing stoppen in de loop van het jaar, alleen de kwartalen invullen waar de aflossingen plaats hebben gevonden.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</si>
</sst>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0.0"/>
    <numFmt numFmtId="167" formatCode="#.0,;[Red]\-#.0,"/>
    <numFmt numFmtId="168" formatCode="#,##0_ ;[Red]\-#,##0\ "/>
    <numFmt numFmtId="169" formatCode="#,##0.0_ ;[Red]\-#,##0.0\ "/>
    <numFmt numFmtId="170" formatCode="0.0_ ;[Red]\-0.0\ "/>
    <numFmt numFmtId="171" formatCode="#.000,;[Red]\-#.000,"/>
  </numFmts>
  <fonts count="25"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10"/>
      <color theme="1"/>
      <name val="Arial"/>
      <family val="2"/>
    </font>
    <font>
      <sz val="9"/>
      <color indexed="81"/>
      <name val="Tahoma"/>
      <family val="2"/>
    </font>
    <font>
      <b/>
      <sz val="9"/>
      <color indexed="81"/>
      <name val="Tahoma"/>
      <family val="2"/>
    </font>
    <font>
      <sz val="10"/>
      <color theme="1"/>
      <name val="Arial"/>
      <family val="2"/>
    </font>
    <font>
      <sz val="11"/>
      <color theme="1"/>
      <name val="Arial"/>
      <family val="2"/>
    </font>
    <font>
      <b/>
      <sz val="10"/>
      <color theme="1"/>
      <name val="Arial"/>
      <family val="2"/>
    </font>
    <font>
      <b/>
      <sz val="12"/>
      <name val="Arial"/>
      <family val="2"/>
    </font>
    <font>
      <b/>
      <sz val="10"/>
      <name val="Arial"/>
      <family val="2"/>
    </font>
    <font>
      <sz val="10"/>
      <name val="Arial"/>
      <family val="2"/>
    </font>
    <font>
      <sz val="11"/>
      <name val="Arial"/>
      <family val="2"/>
    </font>
    <font>
      <b/>
      <sz val="11"/>
      <name val="Arial"/>
      <family val="2"/>
    </font>
    <font>
      <b/>
      <sz val="9"/>
      <color rgb="FF000000"/>
      <name val="Tahoma"/>
      <family val="2"/>
    </font>
    <font>
      <sz val="9"/>
      <color rgb="FF000000"/>
      <name val="Tahoma"/>
      <family val="2"/>
    </font>
    <font>
      <b/>
      <sz val="11"/>
      <color theme="1"/>
      <name val="Calibri"/>
      <family val="2"/>
      <scheme val="minor"/>
    </font>
    <font>
      <b/>
      <sz val="12"/>
      <color theme="1"/>
      <name val="Arial"/>
      <family val="2"/>
    </font>
    <font>
      <sz val="12"/>
      <color theme="1"/>
      <name val="Arial"/>
      <family val="2"/>
    </font>
    <font>
      <sz val="10"/>
      <color indexed="8"/>
      <name val="Arial"/>
      <family val="2"/>
    </font>
    <font>
      <b/>
      <sz val="11"/>
      <color theme="1"/>
      <name val="Arial"/>
      <family val="2"/>
    </font>
    <font>
      <b/>
      <sz val="10"/>
      <color indexed="8"/>
      <name val="Arial"/>
      <family val="2"/>
    </font>
    <font>
      <b/>
      <sz val="12"/>
      <color theme="1"/>
      <name val="Calibri"/>
      <family val="2"/>
      <scheme val="minor"/>
    </font>
    <font>
      <sz val="10"/>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rgb="FFE2F2F6"/>
        <bgColor indexed="64"/>
      </patternFill>
    </fill>
    <fill>
      <patternFill patternType="solid">
        <fgColor theme="3" tint="0.59996337778862885"/>
        <bgColor indexed="64"/>
      </patternFill>
    </fill>
    <fill>
      <patternFill patternType="solid">
        <fgColor rgb="FFFFE843"/>
        <bgColor indexed="64"/>
      </patternFill>
    </fill>
    <fill>
      <patternFill patternType="solid">
        <fgColor rgb="FFFFE637"/>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style="medium">
        <color indexed="64"/>
      </left>
      <right style="thick">
        <color indexed="64"/>
      </right>
      <top style="thin">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top/>
      <bottom style="thin">
        <color indexed="64"/>
      </bottom>
      <diagonal/>
    </border>
    <border>
      <left style="medium">
        <color indexed="64"/>
      </left>
      <right style="thick">
        <color indexed="64"/>
      </right>
      <top style="thick">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bottom/>
      <diagonal/>
    </border>
    <border>
      <left style="thick">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n">
        <color indexed="64"/>
      </top>
      <bottom style="thick">
        <color indexed="64"/>
      </bottom>
      <diagonal/>
    </border>
    <border>
      <left/>
      <right style="thick">
        <color indexed="64"/>
      </right>
      <top style="thin">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medium">
        <color indexed="64"/>
      </left>
      <right/>
      <top/>
      <bottom/>
      <diagonal/>
    </border>
    <border>
      <left style="medium">
        <color indexed="64"/>
      </left>
      <right/>
      <top/>
      <bottom style="thick">
        <color indexed="64"/>
      </bottom>
      <diagonal/>
    </border>
    <border>
      <left style="medium">
        <color indexed="64"/>
      </left>
      <right style="thick">
        <color indexed="64"/>
      </right>
      <top style="thick">
        <color indexed="64"/>
      </top>
      <bottom style="thin">
        <color indexed="64"/>
      </bottom>
      <diagonal/>
    </border>
    <border>
      <left style="medium">
        <color indexed="64"/>
      </left>
      <right style="medium">
        <color indexed="64"/>
      </right>
      <top/>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right style="thick">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bottom style="thin">
        <color indexed="64"/>
      </bottom>
      <diagonal/>
    </border>
    <border>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9">
    <xf numFmtId="0" fontId="0" fillId="0" borderId="0"/>
    <xf numFmtId="166"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cellStyleXfs>
  <cellXfs count="409">
    <xf numFmtId="0" fontId="0" fillId="0" borderId="0" xfId="0"/>
    <xf numFmtId="0" fontId="7" fillId="0" borderId="0" xfId="0" applyFont="1"/>
    <xf numFmtId="0" fontId="9" fillId="0" borderId="0" xfId="0" applyFont="1"/>
    <xf numFmtId="167" fontId="12" fillId="3" borderId="15" xfId="0" applyNumberFormat="1" applyFont="1" applyFill="1" applyBorder="1" applyAlignment="1" applyProtection="1">
      <alignment horizontal="right"/>
      <protection locked="0"/>
    </xf>
    <xf numFmtId="167" fontId="12" fillId="3" borderId="2" xfId="0" applyNumberFormat="1" applyFont="1" applyFill="1" applyBorder="1" applyAlignment="1" applyProtection="1">
      <alignment horizontal="right"/>
      <protection locked="0"/>
    </xf>
    <xf numFmtId="0" fontId="11" fillId="5" borderId="1" xfId="0" applyFont="1" applyFill="1" applyBorder="1"/>
    <xf numFmtId="0" fontId="11" fillId="5" borderId="6" xfId="0" applyFont="1" applyFill="1" applyBorder="1" applyAlignment="1">
      <alignment horizontal="center" wrapText="1"/>
    </xf>
    <xf numFmtId="0" fontId="11" fillId="5" borderId="6" xfId="0" applyFont="1" applyFill="1" applyBorder="1" applyAlignment="1">
      <alignment horizontal="left" wrapText="1"/>
    </xf>
    <xf numFmtId="0" fontId="11" fillId="5" borderId="6" xfId="0" applyFont="1" applyFill="1" applyBorder="1" applyAlignment="1">
      <alignment horizontal="center"/>
    </xf>
    <xf numFmtId="0" fontId="14" fillId="5" borderId="6" xfId="0" applyFont="1" applyFill="1" applyBorder="1" applyAlignment="1">
      <alignment horizontal="center" wrapText="1"/>
    </xf>
    <xf numFmtId="0" fontId="12" fillId="4" borderId="2" xfId="0" applyFont="1" applyFill="1" applyBorder="1"/>
    <xf numFmtId="165" fontId="12" fillId="6" borderId="8" xfId="4" applyNumberFormat="1" applyFont="1" applyFill="1" applyBorder="1" applyAlignment="1" applyProtection="1">
      <alignment horizontal="right"/>
    </xf>
    <xf numFmtId="165" fontId="13" fillId="6" borderId="8" xfId="4" applyNumberFormat="1" applyFont="1" applyFill="1" applyBorder="1" applyAlignment="1" applyProtection="1">
      <alignment horizontal="right"/>
    </xf>
    <xf numFmtId="165" fontId="12" fillId="6" borderId="16" xfId="4" applyNumberFormat="1" applyFont="1" applyFill="1" applyBorder="1" applyAlignment="1" applyProtection="1">
      <alignment horizontal="right"/>
    </xf>
    <xf numFmtId="0" fontId="11" fillId="4" borderId="2" xfId="0" applyFont="1" applyFill="1" applyBorder="1" applyAlignment="1">
      <alignment horizontal="left"/>
    </xf>
    <xf numFmtId="165" fontId="11" fillId="6" borderId="8" xfId="4" applyNumberFormat="1" applyFont="1" applyFill="1" applyBorder="1" applyAlignment="1" applyProtection="1">
      <alignment horizontal="right"/>
    </xf>
    <xf numFmtId="165" fontId="11" fillId="6" borderId="16" xfId="4" applyNumberFormat="1" applyFont="1" applyFill="1" applyBorder="1" applyAlignment="1" applyProtection="1">
      <alignment horizontal="right"/>
    </xf>
    <xf numFmtId="0" fontId="7" fillId="0" borderId="2" xfId="0" applyFont="1" applyBorder="1"/>
    <xf numFmtId="165" fontId="7" fillId="6" borderId="8" xfId="4" applyNumberFormat="1" applyFont="1" applyFill="1" applyBorder="1" applyAlignment="1" applyProtection="1">
      <alignment horizontal="right"/>
    </xf>
    <xf numFmtId="165" fontId="8" fillId="6" borderId="8" xfId="4" applyNumberFormat="1" applyFont="1" applyFill="1" applyBorder="1" applyAlignment="1" applyProtection="1">
      <alignment horizontal="right"/>
    </xf>
    <xf numFmtId="0" fontId="12" fillId="0" borderId="2" xfId="0" applyFont="1" applyBorder="1"/>
    <xf numFmtId="165" fontId="12" fillId="8" borderId="8" xfId="4" applyNumberFormat="1" applyFont="1" applyFill="1" applyBorder="1" applyAlignment="1" applyProtection="1">
      <alignment horizontal="right"/>
    </xf>
    <xf numFmtId="165" fontId="12" fillId="6" borderId="18" xfId="4" applyNumberFormat="1" applyFont="1" applyFill="1" applyBorder="1" applyAlignment="1" applyProtection="1">
      <alignment horizontal="right" vertical="center"/>
    </xf>
    <xf numFmtId="0" fontId="11" fillId="4" borderId="2" xfId="0" applyFont="1" applyFill="1" applyBorder="1"/>
    <xf numFmtId="0" fontId="12" fillId="2" borderId="2" xfId="0" applyFont="1" applyFill="1" applyBorder="1"/>
    <xf numFmtId="0" fontId="7" fillId="0" borderId="0" xfId="0" applyFont="1" applyAlignment="1">
      <alignment vertical="center"/>
    </xf>
    <xf numFmtId="0" fontId="7" fillId="0" borderId="0" xfId="0" applyFont="1" applyAlignment="1">
      <alignment horizontal="left" vertical="center" indent="1"/>
    </xf>
    <xf numFmtId="165" fontId="11" fillId="6" borderId="8" xfId="4" applyNumberFormat="1" applyFont="1" applyFill="1" applyBorder="1" applyAlignment="1">
      <alignment horizontal="right"/>
    </xf>
    <xf numFmtId="165" fontId="12" fillId="6" borderId="8" xfId="4" applyNumberFormat="1" applyFont="1" applyFill="1" applyBorder="1" applyAlignment="1">
      <alignment horizontal="right"/>
    </xf>
    <xf numFmtId="165" fontId="12" fillId="6" borderId="18" xfId="4" applyNumberFormat="1" applyFont="1" applyFill="1" applyBorder="1" applyAlignment="1">
      <alignment horizontal="right" vertical="center"/>
    </xf>
    <xf numFmtId="165" fontId="12" fillId="6" borderId="16" xfId="4" applyNumberFormat="1" applyFont="1" applyFill="1" applyBorder="1" applyAlignment="1">
      <alignment horizontal="right"/>
    </xf>
    <xf numFmtId="165" fontId="13" fillId="6" borderId="8" xfId="4" applyNumberFormat="1" applyFont="1" applyFill="1" applyBorder="1" applyAlignment="1">
      <alignment horizontal="right"/>
    </xf>
    <xf numFmtId="165" fontId="12" fillId="8" borderId="8" xfId="4" applyNumberFormat="1" applyFont="1" applyFill="1" applyBorder="1" applyAlignment="1">
      <alignment horizontal="right"/>
    </xf>
    <xf numFmtId="165" fontId="8" fillId="6" borderId="8" xfId="4" applyNumberFormat="1" applyFont="1" applyFill="1" applyBorder="1" applyAlignment="1">
      <alignment horizontal="right"/>
    </xf>
    <xf numFmtId="165" fontId="7" fillId="6" borderId="8" xfId="4" applyNumberFormat="1" applyFont="1" applyFill="1" applyBorder="1" applyAlignment="1">
      <alignment horizontal="right"/>
    </xf>
    <xf numFmtId="165" fontId="11" fillId="6" borderId="16" xfId="4" applyNumberFormat="1" applyFont="1" applyFill="1" applyBorder="1" applyAlignment="1">
      <alignment horizontal="right"/>
    </xf>
    <xf numFmtId="0" fontId="4" fillId="0" borderId="0" xfId="0" applyFont="1"/>
    <xf numFmtId="167" fontId="4" fillId="3" borderId="8" xfId="0" applyNumberFormat="1" applyFont="1" applyFill="1" applyBorder="1" applyProtection="1">
      <protection locked="0"/>
    </xf>
    <xf numFmtId="168" fontId="4" fillId="0" borderId="0" xfId="0" applyNumberFormat="1" applyFont="1"/>
    <xf numFmtId="169" fontId="4" fillId="0" borderId="0" xfId="0" applyNumberFormat="1" applyFont="1"/>
    <xf numFmtId="165" fontId="4" fillId="0" borderId="0" xfId="0" applyNumberFormat="1" applyFont="1"/>
    <xf numFmtId="165" fontId="4" fillId="0" borderId="0" xfId="4" applyNumberFormat="1" applyFont="1"/>
    <xf numFmtId="3" fontId="4" fillId="3" borderId="17" xfId="0" applyNumberFormat="1" applyFont="1" applyFill="1" applyBorder="1" applyProtection="1">
      <protection locked="0"/>
    </xf>
    <xf numFmtId="3" fontId="4" fillId="3" borderId="28" xfId="0" applyNumberFormat="1" applyFont="1" applyFill="1" applyBorder="1" applyProtection="1">
      <protection locked="0"/>
    </xf>
    <xf numFmtId="3" fontId="4" fillId="3" borderId="8" xfId="0" applyNumberFormat="1" applyFont="1" applyFill="1" applyBorder="1" applyProtection="1">
      <protection locked="0"/>
    </xf>
    <xf numFmtId="3" fontId="4" fillId="3" borderId="16" xfId="0" applyNumberFormat="1" applyFont="1" applyFill="1" applyBorder="1" applyProtection="1">
      <protection locked="0"/>
    </xf>
    <xf numFmtId="3" fontId="4" fillId="3" borderId="18" xfId="0" applyNumberFormat="1" applyFont="1" applyFill="1" applyBorder="1" applyProtection="1">
      <protection locked="0"/>
    </xf>
    <xf numFmtId="3" fontId="4" fillId="3" borderId="31" xfId="0" applyNumberFormat="1" applyFont="1" applyFill="1" applyBorder="1" applyProtection="1">
      <protection locked="0"/>
    </xf>
    <xf numFmtId="167" fontId="12" fillId="3" borderId="6" xfId="0" applyNumberFormat="1" applyFont="1" applyFill="1" applyBorder="1" applyAlignment="1" applyProtection="1">
      <alignment horizontal="right"/>
      <protection locked="0"/>
    </xf>
    <xf numFmtId="167" fontId="12" fillId="3" borderId="8" xfId="0" applyNumberFormat="1" applyFont="1" applyFill="1" applyBorder="1" applyAlignment="1" applyProtection="1">
      <alignment horizontal="right"/>
      <protection locked="0"/>
    </xf>
    <xf numFmtId="3" fontId="9" fillId="7" borderId="26" xfId="0" applyNumberFormat="1" applyFont="1" applyFill="1" applyBorder="1"/>
    <xf numFmtId="168" fontId="2" fillId="0" borderId="29" xfId="0" applyNumberFormat="1" applyFont="1" applyBorder="1"/>
    <xf numFmtId="168" fontId="2" fillId="0" borderId="8" xfId="0" applyNumberFormat="1" applyFont="1" applyBorder="1"/>
    <xf numFmtId="168" fontId="4" fillId="0" borderId="8" xfId="0" applyNumberFormat="1" applyFont="1" applyBorder="1"/>
    <xf numFmtId="168" fontId="4" fillId="0" borderId="16" xfId="0" applyNumberFormat="1" applyFont="1" applyBorder="1"/>
    <xf numFmtId="168" fontId="2" fillId="7" borderId="8" xfId="0" applyNumberFormat="1" applyFont="1" applyFill="1" applyBorder="1" applyAlignment="1">
      <alignment horizontal="right"/>
    </xf>
    <xf numFmtId="168" fontId="11" fillId="0" borderId="29" xfId="0" applyNumberFormat="1" applyFont="1" applyBorder="1" applyAlignment="1">
      <alignment horizontal="left"/>
    </xf>
    <xf numFmtId="168" fontId="11" fillId="7" borderId="16" xfId="0" applyNumberFormat="1" applyFont="1" applyFill="1" applyBorder="1" applyAlignment="1">
      <alignment horizontal="right"/>
    </xf>
    <xf numFmtId="168" fontId="2" fillId="0" borderId="29" xfId="0" applyNumberFormat="1" applyFont="1" applyBorder="1" applyAlignment="1">
      <alignment horizontal="left"/>
    </xf>
    <xf numFmtId="168" fontId="2" fillId="0" borderId="48" xfId="0" applyNumberFormat="1" applyFont="1" applyBorder="1" applyAlignment="1">
      <alignment horizontal="left"/>
    </xf>
    <xf numFmtId="168" fontId="2" fillId="0" borderId="27" xfId="0" applyNumberFormat="1" applyFont="1" applyBorder="1"/>
    <xf numFmtId="168" fontId="2" fillId="0" borderId="17" xfId="0" applyNumberFormat="1" applyFont="1" applyBorder="1"/>
    <xf numFmtId="168" fontId="4" fillId="0" borderId="17" xfId="0" applyNumberFormat="1" applyFont="1" applyBorder="1"/>
    <xf numFmtId="168" fontId="4" fillId="0" borderId="28" xfId="0" applyNumberFormat="1" applyFont="1" applyBorder="1"/>
    <xf numFmtId="168" fontId="2" fillId="0" borderId="30" xfId="0" applyNumberFormat="1" applyFont="1" applyBorder="1"/>
    <xf numFmtId="168" fontId="4" fillId="0" borderId="18" xfId="0" applyNumberFormat="1" applyFont="1" applyBorder="1"/>
    <xf numFmtId="168" fontId="4" fillId="0" borderId="31" xfId="0" applyNumberFormat="1" applyFont="1" applyBorder="1"/>
    <xf numFmtId="168" fontId="2" fillId="7" borderId="17" xfId="0" applyNumberFormat="1" applyFont="1" applyFill="1" applyBorder="1" applyAlignment="1">
      <alignment horizontal="right"/>
    </xf>
    <xf numFmtId="168" fontId="2" fillId="7" borderId="28" xfId="0" applyNumberFormat="1" applyFont="1" applyFill="1" applyBorder="1" applyAlignment="1">
      <alignment horizontal="right"/>
    </xf>
    <xf numFmtId="168" fontId="11" fillId="11" borderId="24" xfId="0" applyNumberFormat="1" applyFont="1" applyFill="1" applyBorder="1"/>
    <xf numFmtId="168" fontId="22" fillId="11" borderId="25" xfId="0" applyNumberFormat="1" applyFont="1" applyFill="1" applyBorder="1" applyAlignment="1">
      <alignment horizontal="center"/>
    </xf>
    <xf numFmtId="168" fontId="22" fillId="11" borderId="26" xfId="0" applyNumberFormat="1" applyFont="1" applyFill="1" applyBorder="1" applyAlignment="1">
      <alignment horizontal="center"/>
    </xf>
    <xf numFmtId="168" fontId="2" fillId="0" borderId="27" xfId="0" applyNumberFormat="1" applyFont="1" applyBorder="1" applyAlignment="1">
      <alignment horizontal="left"/>
    </xf>
    <xf numFmtId="168" fontId="2" fillId="0" borderId="17" xfId="0" applyNumberFormat="1" applyFont="1" applyBorder="1" applyAlignment="1">
      <alignment horizontal="right"/>
    </xf>
    <xf numFmtId="168" fontId="2" fillId="0" borderId="30" xfId="0" applyNumberFormat="1" applyFont="1" applyBorder="1" applyAlignment="1">
      <alignment horizontal="left"/>
    </xf>
    <xf numFmtId="168" fontId="2" fillId="0" borderId="18" xfId="0" applyNumberFormat="1" applyFont="1" applyBorder="1" applyAlignment="1">
      <alignment horizontal="right"/>
    </xf>
    <xf numFmtId="168" fontId="2" fillId="0" borderId="28" xfId="0" applyNumberFormat="1" applyFont="1" applyBorder="1" applyAlignment="1">
      <alignment horizontal="right"/>
    </xf>
    <xf numFmtId="168" fontId="4" fillId="0" borderId="30" xfId="0" applyNumberFormat="1" applyFont="1" applyBorder="1"/>
    <xf numFmtId="168" fontId="2" fillId="0" borderId="31" xfId="0" applyNumberFormat="1" applyFont="1" applyBorder="1" applyAlignment="1">
      <alignment horizontal="right"/>
    </xf>
    <xf numFmtId="168" fontId="11" fillId="7" borderId="25" xfId="0" applyNumberFormat="1" applyFont="1" applyFill="1" applyBorder="1" applyAlignment="1">
      <alignment horizontal="right"/>
    </xf>
    <xf numFmtId="168" fontId="11" fillId="7" borderId="26" xfId="0" applyNumberFormat="1" applyFont="1" applyFill="1" applyBorder="1" applyAlignment="1">
      <alignment horizontal="right"/>
    </xf>
    <xf numFmtId="165" fontId="2" fillId="7" borderId="17" xfId="4" applyNumberFormat="1" applyFont="1" applyFill="1" applyBorder="1" applyAlignment="1">
      <alignment horizontal="right" vertical="center"/>
    </xf>
    <xf numFmtId="165" fontId="20" fillId="7" borderId="28" xfId="4" applyNumberFormat="1" applyFont="1" applyFill="1" applyBorder="1" applyAlignment="1">
      <alignment horizontal="right"/>
    </xf>
    <xf numFmtId="168" fontId="20" fillId="7" borderId="8" xfId="0" applyNumberFormat="1" applyFont="1" applyFill="1" applyBorder="1" applyAlignment="1">
      <alignment horizontal="right"/>
    </xf>
    <xf numFmtId="168" fontId="20" fillId="7" borderId="16" xfId="0" applyNumberFormat="1" applyFont="1" applyFill="1" applyBorder="1" applyAlignment="1">
      <alignment horizontal="right"/>
    </xf>
    <xf numFmtId="168" fontId="20" fillId="7" borderId="18" xfId="0" applyNumberFormat="1" applyFont="1" applyFill="1" applyBorder="1" applyAlignment="1">
      <alignment horizontal="right"/>
    </xf>
    <xf numFmtId="168" fontId="20" fillId="7" borderId="31" xfId="0" applyNumberFormat="1" applyFont="1" applyFill="1" applyBorder="1" applyAlignment="1">
      <alignment horizontal="right"/>
    </xf>
    <xf numFmtId="168" fontId="11" fillId="12" borderId="24" xfId="0" applyNumberFormat="1" applyFont="1" applyFill="1" applyBorder="1"/>
    <xf numFmtId="168" fontId="22" fillId="12" borderId="25" xfId="0" applyNumberFormat="1" applyFont="1" applyFill="1" applyBorder="1" applyAlignment="1">
      <alignment horizontal="center"/>
    </xf>
    <xf numFmtId="168" fontId="22" fillId="12" borderId="26" xfId="0" applyNumberFormat="1" applyFont="1" applyFill="1" applyBorder="1" applyAlignment="1">
      <alignment horizontal="center"/>
    </xf>
    <xf numFmtId="165" fontId="2" fillId="7" borderId="17" xfId="4" applyNumberFormat="1" applyFont="1" applyFill="1" applyBorder="1"/>
    <xf numFmtId="165" fontId="2" fillId="7" borderId="28" xfId="4" applyNumberFormat="1" applyFont="1" applyFill="1" applyBorder="1"/>
    <xf numFmtId="168" fontId="2" fillId="7" borderId="8" xfId="0" applyNumberFormat="1" applyFont="1" applyFill="1" applyBorder="1"/>
    <xf numFmtId="168" fontId="2" fillId="7" borderId="16" xfId="0" applyNumberFormat="1" applyFont="1" applyFill="1" applyBorder="1"/>
    <xf numFmtId="168" fontId="2" fillId="7" borderId="18" xfId="0" applyNumberFormat="1" applyFont="1" applyFill="1" applyBorder="1"/>
    <xf numFmtId="168" fontId="2" fillId="7" borderId="31" xfId="0" applyNumberFormat="1" applyFont="1" applyFill="1" applyBorder="1"/>
    <xf numFmtId="168" fontId="11" fillId="7" borderId="28" xfId="0" applyNumberFormat="1" applyFont="1" applyFill="1" applyBorder="1" applyAlignment="1">
      <alignment horizontal="right"/>
    </xf>
    <xf numFmtId="168" fontId="2" fillId="7" borderId="18" xfId="0" applyNumberFormat="1" applyFont="1" applyFill="1" applyBorder="1" applyAlignment="1">
      <alignment horizontal="right"/>
    </xf>
    <xf numFmtId="168" fontId="11" fillId="7" borderId="31" xfId="0" applyNumberFormat="1" applyFont="1" applyFill="1" applyBorder="1" applyAlignment="1">
      <alignment horizontal="right"/>
    </xf>
    <xf numFmtId="168" fontId="2" fillId="7" borderId="60" xfId="0" applyNumberFormat="1" applyFont="1" applyFill="1" applyBorder="1" applyAlignment="1">
      <alignment horizontal="right"/>
    </xf>
    <xf numFmtId="168" fontId="2" fillId="7" borderId="49" xfId="0" applyNumberFormat="1" applyFont="1" applyFill="1" applyBorder="1" applyAlignment="1">
      <alignment horizontal="right"/>
    </xf>
    <xf numFmtId="168" fontId="11" fillId="12" borderId="24" xfId="0" applyNumberFormat="1" applyFont="1" applyFill="1" applyBorder="1" applyAlignment="1">
      <alignment horizontal="left"/>
    </xf>
    <xf numFmtId="168" fontId="2" fillId="7" borderId="17" xfId="0" applyNumberFormat="1" applyFont="1" applyFill="1" applyBorder="1"/>
    <xf numFmtId="165" fontId="2" fillId="7" borderId="8" xfId="4" applyNumberFormat="1" applyFont="1" applyFill="1" applyBorder="1"/>
    <xf numFmtId="3" fontId="2" fillId="7" borderId="18" xfId="4" applyNumberFormat="1" applyFont="1" applyFill="1" applyBorder="1"/>
    <xf numFmtId="0" fontId="7" fillId="3" borderId="27" xfId="0" applyFont="1" applyFill="1" applyBorder="1"/>
    <xf numFmtId="0" fontId="7" fillId="7" borderId="30" xfId="0" applyFont="1" applyFill="1" applyBorder="1"/>
    <xf numFmtId="0" fontId="7" fillId="0" borderId="27" xfId="0" applyFont="1" applyBorder="1"/>
    <xf numFmtId="0" fontId="7" fillId="0" borderId="29" xfId="0" applyFont="1" applyBorder="1"/>
    <xf numFmtId="0" fontId="7" fillId="0" borderId="30" xfId="0" applyFont="1" applyBorder="1"/>
    <xf numFmtId="0" fontId="12" fillId="0" borderId="40" xfId="0" applyFont="1" applyBorder="1"/>
    <xf numFmtId="0" fontId="12" fillId="0" borderId="40" xfId="0" applyFont="1" applyBorder="1" applyAlignment="1">
      <alignment horizontal="left"/>
    </xf>
    <xf numFmtId="0" fontId="7" fillId="0" borderId="40" xfId="0" applyFont="1" applyBorder="1"/>
    <xf numFmtId="0" fontId="2" fillId="0" borderId="40" xfId="0" applyFont="1" applyBorder="1"/>
    <xf numFmtId="0" fontId="4" fillId="0" borderId="40" xfId="0" applyFont="1" applyBorder="1"/>
    <xf numFmtId="0" fontId="10" fillId="12" borderId="24" xfId="0" applyFont="1" applyFill="1" applyBorder="1" applyAlignment="1">
      <alignment horizontal="left" wrapText="1"/>
    </xf>
    <xf numFmtId="0" fontId="9" fillId="12" borderId="25" xfId="0" applyFont="1" applyFill="1" applyBorder="1"/>
    <xf numFmtId="0" fontId="9" fillId="12" borderId="25" xfId="0" applyFont="1" applyFill="1" applyBorder="1" applyAlignment="1">
      <alignment wrapText="1"/>
    </xf>
    <xf numFmtId="0" fontId="9" fillId="11" borderId="26" xfId="0" applyFont="1" applyFill="1" applyBorder="1" applyAlignment="1">
      <alignment wrapText="1"/>
    </xf>
    <xf numFmtId="0" fontId="2" fillId="0" borderId="27" xfId="0" applyFont="1" applyBorder="1"/>
    <xf numFmtId="165" fontId="4" fillId="7" borderId="17" xfId="4" applyNumberFormat="1" applyFont="1" applyFill="1" applyBorder="1" applyProtection="1"/>
    <xf numFmtId="3" fontId="0" fillId="0" borderId="0" xfId="0" applyNumberFormat="1"/>
    <xf numFmtId="0" fontId="2" fillId="0" borderId="29" xfId="0" applyFont="1" applyBorder="1"/>
    <xf numFmtId="165" fontId="4" fillId="7" borderId="8" xfId="4" applyNumberFormat="1" applyFont="1" applyFill="1" applyBorder="1" applyProtection="1"/>
    <xf numFmtId="0" fontId="2" fillId="0" borderId="29" xfId="0" applyFont="1" applyBorder="1" applyAlignment="1">
      <alignment horizontal="left"/>
    </xf>
    <xf numFmtId="0" fontId="4" fillId="0" borderId="29" xfId="0" applyFont="1" applyBorder="1"/>
    <xf numFmtId="0" fontId="4" fillId="0" borderId="30" xfId="0" applyFont="1" applyBorder="1"/>
    <xf numFmtId="165" fontId="4" fillId="7" borderId="18" xfId="4" applyNumberFormat="1" applyFont="1" applyFill="1" applyBorder="1" applyProtection="1"/>
    <xf numFmtId="0" fontId="11" fillId="12" borderId="24" xfId="0" applyFont="1" applyFill="1" applyBorder="1"/>
    <xf numFmtId="3" fontId="9" fillId="7" borderId="25" xfId="0" applyNumberFormat="1" applyFont="1" applyFill="1" applyBorder="1"/>
    <xf numFmtId="165" fontId="9" fillId="7" borderId="25" xfId="4" applyNumberFormat="1" applyFont="1" applyFill="1" applyBorder="1" applyProtection="1"/>
    <xf numFmtId="165" fontId="9" fillId="7" borderId="36" xfId="4" applyNumberFormat="1" applyFont="1" applyFill="1" applyBorder="1" applyProtection="1"/>
    <xf numFmtId="0" fontId="0" fillId="0" borderId="50" xfId="0" applyBorder="1"/>
    <xf numFmtId="165" fontId="4" fillId="0" borderId="0" xfId="4" applyNumberFormat="1" applyFont="1" applyProtection="1"/>
    <xf numFmtId="3" fontId="4" fillId="0" borderId="0" xfId="0" applyNumberFormat="1" applyFont="1"/>
    <xf numFmtId="165" fontId="0" fillId="0" borderId="0" xfId="0" applyNumberFormat="1"/>
    <xf numFmtId="9" fontId="0" fillId="0" borderId="0" xfId="0" applyNumberFormat="1"/>
    <xf numFmtId="9" fontId="0" fillId="0" borderId="0" xfId="4" applyFont="1" applyProtection="1"/>
    <xf numFmtId="0" fontId="0" fillId="0" borderId="29" xfId="0" applyBorder="1"/>
    <xf numFmtId="0" fontId="0" fillId="0" borderId="48" xfId="0" applyBorder="1"/>
    <xf numFmtId="3" fontId="4" fillId="3" borderId="37" xfId="0" applyNumberFormat="1" applyFont="1" applyFill="1" applyBorder="1" applyProtection="1">
      <protection locked="0"/>
    </xf>
    <xf numFmtId="3" fontId="4" fillId="3" borderId="7" xfId="0" applyNumberFormat="1" applyFont="1" applyFill="1" applyBorder="1" applyProtection="1">
      <protection locked="0"/>
    </xf>
    <xf numFmtId="3" fontId="4" fillId="3" borderId="33" xfId="0" applyNumberFormat="1" applyFont="1" applyFill="1" applyBorder="1" applyProtection="1">
      <protection locked="0"/>
    </xf>
    <xf numFmtId="3" fontId="0" fillId="7" borderId="8" xfId="0" applyNumberFormat="1" applyFill="1" applyBorder="1"/>
    <xf numFmtId="165" fontId="0" fillId="7" borderId="8" xfId="0" applyNumberFormat="1" applyFill="1" applyBorder="1"/>
    <xf numFmtId="3" fontId="0" fillId="7" borderId="60" xfId="0" applyNumberFormat="1" applyFill="1" applyBorder="1"/>
    <xf numFmtId="168" fontId="2" fillId="3" borderId="17" xfId="0" applyNumberFormat="1" applyFont="1" applyFill="1" applyBorder="1" applyAlignment="1" applyProtection="1">
      <alignment horizontal="right"/>
      <protection locked="0"/>
    </xf>
    <xf numFmtId="0" fontId="9" fillId="12" borderId="26" xfId="0" applyFont="1" applyFill="1" applyBorder="1" applyAlignment="1">
      <alignment wrapText="1"/>
    </xf>
    <xf numFmtId="3" fontId="9" fillId="7" borderId="36" xfId="0" applyNumberFormat="1" applyFont="1" applyFill="1" applyBorder="1"/>
    <xf numFmtId="3" fontId="4" fillId="3" borderId="69" xfId="0" applyNumberFormat="1" applyFont="1" applyFill="1" applyBorder="1" applyProtection="1">
      <protection locked="0"/>
    </xf>
    <xf numFmtId="0" fontId="9" fillId="11" borderId="36" xfId="0" applyFont="1" applyFill="1" applyBorder="1" applyAlignment="1">
      <alignment wrapText="1"/>
    </xf>
    <xf numFmtId="165" fontId="4" fillId="7" borderId="37" xfId="4" applyNumberFormat="1" applyFont="1" applyFill="1" applyBorder="1" applyProtection="1"/>
    <xf numFmtId="165" fontId="4" fillId="7" borderId="70" xfId="4" applyNumberFormat="1" applyFont="1" applyFill="1" applyBorder="1" applyProtection="1"/>
    <xf numFmtId="165" fontId="4" fillId="7" borderId="67" xfId="4" applyNumberFormat="1" applyFont="1" applyFill="1" applyBorder="1" applyProtection="1"/>
    <xf numFmtId="167" fontId="2" fillId="3" borderId="2" xfId="0" applyNumberFormat="1" applyFont="1" applyFill="1" applyBorder="1" applyAlignment="1" applyProtection="1">
      <alignment horizontal="right"/>
      <protection locked="0"/>
    </xf>
    <xf numFmtId="167" fontId="2" fillId="3" borderId="15" xfId="0" applyNumberFormat="1" applyFont="1" applyFill="1" applyBorder="1" applyAlignment="1" applyProtection="1">
      <alignment horizontal="right"/>
      <protection locked="0"/>
    </xf>
    <xf numFmtId="0" fontId="0" fillId="0" borderId="56" xfId="0" applyBorder="1"/>
    <xf numFmtId="0" fontId="0" fillId="0" borderId="55" xfId="0" applyBorder="1"/>
    <xf numFmtId="3" fontId="4" fillId="3" borderId="60" xfId="0" applyNumberFormat="1" applyFont="1" applyFill="1" applyBorder="1" applyProtection="1">
      <protection locked="0"/>
    </xf>
    <xf numFmtId="0" fontId="0" fillId="0" borderId="71" xfId="0" applyBorder="1"/>
    <xf numFmtId="3" fontId="0" fillId="7" borderId="72" xfId="0" applyNumberFormat="1" applyFill="1" applyBorder="1"/>
    <xf numFmtId="0" fontId="7" fillId="12" borderId="6" xfId="0" applyFont="1" applyFill="1" applyBorder="1"/>
    <xf numFmtId="10" fontId="7" fillId="0" borderId="0" xfId="0" applyNumberFormat="1" applyFont="1"/>
    <xf numFmtId="3" fontId="9" fillId="0" borderId="0" xfId="0" applyNumberFormat="1" applyFont="1" applyAlignment="1">
      <alignment wrapText="1"/>
    </xf>
    <xf numFmtId="10" fontId="9" fillId="0" borderId="0" xfId="0" applyNumberFormat="1" applyFont="1" applyAlignment="1">
      <alignment wrapText="1"/>
    </xf>
    <xf numFmtId="0" fontId="9" fillId="0" borderId="0" xfId="0" applyFont="1" applyAlignment="1">
      <alignment wrapText="1"/>
    </xf>
    <xf numFmtId="3" fontId="9" fillId="0" borderId="0" xfId="0" applyNumberFormat="1" applyFont="1"/>
    <xf numFmtId="10" fontId="9" fillId="0" borderId="0" xfId="0" applyNumberFormat="1" applyFont="1"/>
    <xf numFmtId="0" fontId="7" fillId="12" borderId="8" xfId="0" applyFont="1" applyFill="1" applyBorder="1"/>
    <xf numFmtId="0" fontId="7" fillId="0" borderId="32" xfId="0" applyFont="1" applyBorder="1"/>
    <xf numFmtId="3" fontId="7" fillId="0" borderId="0" xfId="0" applyNumberFormat="1" applyFont="1"/>
    <xf numFmtId="0" fontId="10" fillId="11" borderId="6" xfId="0" applyFont="1" applyFill="1" applyBorder="1" applyAlignment="1">
      <alignment horizontal="left" wrapText="1"/>
    </xf>
    <xf numFmtId="0" fontId="9" fillId="0" borderId="0" xfId="0" applyFont="1" applyAlignment="1">
      <alignment horizontal="center"/>
    </xf>
    <xf numFmtId="0" fontId="11" fillId="11" borderId="3" xfId="0" applyFont="1" applyFill="1" applyBorder="1" applyAlignment="1">
      <alignment horizontal="right" wrapText="1"/>
    </xf>
    <xf numFmtId="0" fontId="11" fillId="11" borderId="4" xfId="0" applyFont="1" applyFill="1" applyBorder="1" applyAlignment="1">
      <alignment horizontal="center"/>
    </xf>
    <xf numFmtId="0" fontId="11" fillId="11" borderId="10" xfId="0" applyFont="1" applyFill="1" applyBorder="1" applyAlignment="1">
      <alignment horizontal="center"/>
    </xf>
    <xf numFmtId="0" fontId="11" fillId="11" borderId="20" xfId="0" applyFont="1" applyFill="1" applyBorder="1" applyAlignment="1">
      <alignment horizontal="center"/>
    </xf>
    <xf numFmtId="0" fontId="9" fillId="11" borderId="10" xfId="0" applyFont="1" applyFill="1" applyBorder="1" applyAlignment="1">
      <alignment horizontal="right" wrapText="1"/>
    </xf>
    <xf numFmtId="0" fontId="9" fillId="5" borderId="0" xfId="0" applyFont="1" applyFill="1"/>
    <xf numFmtId="0" fontId="12" fillId="11" borderId="8" xfId="0" applyFont="1" applyFill="1" applyBorder="1"/>
    <xf numFmtId="0" fontId="7" fillId="0" borderId="0" xfId="0" applyFont="1" applyAlignment="1">
      <alignment horizontal="right"/>
    </xf>
    <xf numFmtId="165" fontId="12" fillId="10" borderId="19" xfId="0" applyNumberFormat="1" applyFont="1" applyFill="1" applyBorder="1" applyAlignment="1">
      <alignment horizontal="right"/>
    </xf>
    <xf numFmtId="165" fontId="12" fillId="4" borderId="17" xfId="0" applyNumberFormat="1" applyFont="1" applyFill="1" applyBorder="1" applyAlignment="1">
      <alignment horizontal="right"/>
    </xf>
    <xf numFmtId="0" fontId="4" fillId="0" borderId="0" xfId="0" applyFont="1" applyAlignment="1">
      <alignment horizontal="left"/>
    </xf>
    <xf numFmtId="0" fontId="7" fillId="4" borderId="0" xfId="0" applyFont="1" applyFill="1"/>
    <xf numFmtId="165" fontId="12" fillId="10" borderId="12" xfId="0" applyNumberFormat="1" applyFont="1" applyFill="1" applyBorder="1" applyAlignment="1">
      <alignment horizontal="right"/>
    </xf>
    <xf numFmtId="167" fontId="12" fillId="7" borderId="2" xfId="0" applyNumberFormat="1" applyFont="1" applyFill="1" applyBorder="1" applyAlignment="1">
      <alignment horizontal="right"/>
    </xf>
    <xf numFmtId="165" fontId="12" fillId="4" borderId="8" xfId="0" applyNumberFormat="1" applyFont="1" applyFill="1" applyBorder="1" applyAlignment="1">
      <alignment horizontal="right"/>
    </xf>
    <xf numFmtId="0" fontId="8" fillId="0" borderId="0" xfId="0" applyFont="1"/>
    <xf numFmtId="0" fontId="11" fillId="11" borderId="8" xfId="0" applyFont="1" applyFill="1" applyBorder="1" applyAlignment="1">
      <alignment horizontal="left"/>
    </xf>
    <xf numFmtId="0" fontId="9" fillId="0" borderId="0" xfId="0" applyFont="1" applyAlignment="1">
      <alignment horizontal="right"/>
    </xf>
    <xf numFmtId="167" fontId="11" fillId="7" borderId="2" xfId="0" applyNumberFormat="1" applyFont="1" applyFill="1" applyBorder="1" applyAlignment="1">
      <alignment horizontal="right"/>
    </xf>
    <xf numFmtId="165" fontId="11" fillId="10" borderId="12" xfId="0" applyNumberFormat="1" applyFont="1" applyFill="1" applyBorder="1" applyAlignment="1">
      <alignment horizontal="right"/>
    </xf>
    <xf numFmtId="165" fontId="11" fillId="4" borderId="8" xfId="0" applyNumberFormat="1" applyFont="1" applyFill="1" applyBorder="1" applyAlignment="1">
      <alignment horizontal="right"/>
    </xf>
    <xf numFmtId="0" fontId="9" fillId="4" borderId="0" xfId="0" applyFont="1" applyFill="1"/>
    <xf numFmtId="0" fontId="7" fillId="0" borderId="8" xfId="0" applyFont="1" applyBorder="1"/>
    <xf numFmtId="167" fontId="12" fillId="0" borderId="2" xfId="0" applyNumberFormat="1" applyFont="1" applyBorder="1" applyAlignment="1">
      <alignment horizontal="right"/>
    </xf>
    <xf numFmtId="165" fontId="12" fillId="0" borderId="12" xfId="0" applyNumberFormat="1" applyFont="1" applyBorder="1" applyAlignment="1">
      <alignment horizontal="right"/>
    </xf>
    <xf numFmtId="167" fontId="7" fillId="0" borderId="2" xfId="0" applyNumberFormat="1" applyFont="1" applyBorder="1" applyAlignment="1">
      <alignment horizontal="right"/>
    </xf>
    <xf numFmtId="165" fontId="12" fillId="0" borderId="8" xfId="0" applyNumberFormat="1" applyFont="1" applyBorder="1" applyAlignment="1">
      <alignment horizontal="right"/>
    </xf>
    <xf numFmtId="0" fontId="7" fillId="11" borderId="8" xfId="0" applyFont="1" applyFill="1" applyBorder="1"/>
    <xf numFmtId="0" fontId="7" fillId="0" borderId="0" xfId="0" applyFont="1" applyAlignment="1">
      <alignment horizontal="left"/>
    </xf>
    <xf numFmtId="0" fontId="2" fillId="11" borderId="8" xfId="0" applyFont="1" applyFill="1" applyBorder="1"/>
    <xf numFmtId="0" fontId="12" fillId="0" borderId="8" xfId="0" applyFont="1" applyBorder="1"/>
    <xf numFmtId="0" fontId="11" fillId="11" borderId="8" xfId="0" applyFont="1" applyFill="1" applyBorder="1"/>
    <xf numFmtId="0" fontId="9" fillId="0" borderId="0" xfId="0" applyFont="1" applyAlignment="1">
      <alignment horizontal="left"/>
    </xf>
    <xf numFmtId="167" fontId="12" fillId="0" borderId="21" xfId="0" applyNumberFormat="1" applyFont="1" applyBorder="1" applyAlignment="1">
      <alignment horizontal="right"/>
    </xf>
    <xf numFmtId="165" fontId="12" fillId="0" borderId="22" xfId="0" applyNumberFormat="1" applyFont="1" applyBorder="1" applyAlignment="1">
      <alignment horizontal="right"/>
    </xf>
    <xf numFmtId="165" fontId="12" fillId="0" borderId="18" xfId="0" applyNumberFormat="1" applyFont="1" applyBorder="1" applyAlignment="1">
      <alignment horizontal="right"/>
    </xf>
    <xf numFmtId="0" fontId="11" fillId="11" borderId="13" xfId="0" applyFont="1" applyFill="1" applyBorder="1"/>
    <xf numFmtId="167" fontId="11" fillId="7" borderId="9" xfId="0" applyNumberFormat="1" applyFont="1" applyFill="1" applyBorder="1" applyAlignment="1">
      <alignment horizontal="right"/>
    </xf>
    <xf numFmtId="165" fontId="11" fillId="10" borderId="20" xfId="0" applyNumberFormat="1" applyFont="1" applyFill="1" applyBorder="1" applyAlignment="1">
      <alignment horizontal="right"/>
    </xf>
    <xf numFmtId="165" fontId="11" fillId="4" borderId="10" xfId="0" applyNumberFormat="1" applyFont="1" applyFill="1" applyBorder="1" applyAlignment="1">
      <alignment horizontal="right"/>
    </xf>
    <xf numFmtId="0" fontId="11" fillId="0" borderId="0" xfId="0" applyFont="1"/>
    <xf numFmtId="167" fontId="11" fillId="0" borderId="0" xfId="0" applyNumberFormat="1" applyFont="1" applyAlignment="1">
      <alignment horizontal="right"/>
    </xf>
    <xf numFmtId="165" fontId="11" fillId="0" borderId="0" xfId="0" applyNumberFormat="1" applyFont="1" applyAlignment="1">
      <alignment horizontal="right"/>
    </xf>
    <xf numFmtId="0" fontId="11" fillId="12" borderId="10" xfId="0" applyFont="1" applyFill="1" applyBorder="1"/>
    <xf numFmtId="167" fontId="11" fillId="7" borderId="10" xfId="0" applyNumberFormat="1" applyFont="1" applyFill="1" applyBorder="1" applyAlignment="1">
      <alignment horizontal="right"/>
    </xf>
    <xf numFmtId="0" fontId="2" fillId="12" borderId="6" xfId="0" applyFont="1" applyFill="1" applyBorder="1"/>
    <xf numFmtId="167" fontId="4" fillId="0" borderId="0" xfId="0" applyNumberFormat="1" applyFont="1"/>
    <xf numFmtId="0" fontId="4" fillId="12" borderId="8" xfId="0" applyFont="1" applyFill="1" applyBorder="1"/>
    <xf numFmtId="0" fontId="2" fillId="11" borderId="6" xfId="0" applyFont="1" applyFill="1" applyBorder="1"/>
    <xf numFmtId="0" fontId="9" fillId="12" borderId="10" xfId="0" applyFont="1" applyFill="1" applyBorder="1"/>
    <xf numFmtId="167" fontId="9" fillId="7" borderId="10" xfId="0" applyNumberFormat="1" applyFont="1" applyFill="1" applyBorder="1"/>
    <xf numFmtId="165" fontId="2" fillId="7" borderId="8" xfId="4" applyNumberFormat="1" applyFont="1" applyFill="1" applyBorder="1" applyProtection="1"/>
    <xf numFmtId="3" fontId="2" fillId="7" borderId="18" xfId="4" applyNumberFormat="1" applyFont="1" applyFill="1" applyBorder="1" applyProtection="1"/>
    <xf numFmtId="165" fontId="2" fillId="7" borderId="17" xfId="4" applyNumberFormat="1" applyFont="1" applyFill="1" applyBorder="1" applyAlignment="1" applyProtection="1">
      <alignment horizontal="right" vertical="center"/>
    </xf>
    <xf numFmtId="165" fontId="20" fillId="7" borderId="28" xfId="4" applyNumberFormat="1" applyFont="1" applyFill="1" applyBorder="1" applyAlignment="1" applyProtection="1">
      <alignment horizontal="right"/>
    </xf>
    <xf numFmtId="165" fontId="2" fillId="7" borderId="17" xfId="4" applyNumberFormat="1" applyFont="1" applyFill="1" applyBorder="1" applyProtection="1"/>
    <xf numFmtId="165" fontId="2" fillId="7" borderId="28" xfId="4" applyNumberFormat="1" applyFont="1" applyFill="1" applyBorder="1" applyProtection="1"/>
    <xf numFmtId="167" fontId="7" fillId="0" borderId="0" xfId="0" applyNumberFormat="1" applyFont="1"/>
    <xf numFmtId="170" fontId="7" fillId="0" borderId="0" xfId="0" applyNumberFormat="1" applyFont="1"/>
    <xf numFmtId="0" fontId="17" fillId="0" borderId="0" xfId="0" applyFont="1"/>
    <xf numFmtId="0" fontId="9" fillId="12" borderId="44" xfId="0" applyFont="1" applyFill="1" applyBorder="1"/>
    <xf numFmtId="0" fontId="9" fillId="12" borderId="45" xfId="0" applyFont="1" applyFill="1" applyBorder="1"/>
    <xf numFmtId="0" fontId="9" fillId="12" borderId="46" xfId="0" applyFont="1" applyFill="1" applyBorder="1"/>
    <xf numFmtId="0" fontId="9" fillId="12" borderId="42" xfId="0" applyFont="1" applyFill="1" applyBorder="1"/>
    <xf numFmtId="0" fontId="4" fillId="12" borderId="44" xfId="0" applyFont="1" applyFill="1" applyBorder="1"/>
    <xf numFmtId="0" fontId="9" fillId="12" borderId="24" xfId="0" applyFont="1" applyFill="1" applyBorder="1"/>
    <xf numFmtId="0" fontId="11" fillId="12" borderId="27" xfId="0" applyFont="1" applyFill="1" applyBorder="1"/>
    <xf numFmtId="3" fontId="9" fillId="7" borderId="43" xfId="0" applyNumberFormat="1" applyFont="1" applyFill="1" applyBorder="1"/>
    <xf numFmtId="3" fontId="9" fillId="7" borderId="28" xfId="0" applyNumberFormat="1" applyFont="1" applyFill="1" applyBorder="1"/>
    <xf numFmtId="0" fontId="11" fillId="12" borderId="29" xfId="0" applyFont="1" applyFill="1" applyBorder="1"/>
    <xf numFmtId="3" fontId="9" fillId="7" borderId="40" xfId="0" applyNumberFormat="1" applyFont="1" applyFill="1" applyBorder="1"/>
    <xf numFmtId="3" fontId="9" fillId="7" borderId="16" xfId="0" applyNumberFormat="1" applyFont="1" applyFill="1" applyBorder="1"/>
    <xf numFmtId="0" fontId="11" fillId="12" borderId="29" xfId="0" applyFont="1" applyFill="1" applyBorder="1" applyAlignment="1">
      <alignment horizontal="left"/>
    </xf>
    <xf numFmtId="0" fontId="9" fillId="12" borderId="29" xfId="0" applyFont="1" applyFill="1" applyBorder="1"/>
    <xf numFmtId="0" fontId="9" fillId="12" borderId="30" xfId="0" applyFont="1" applyFill="1" applyBorder="1"/>
    <xf numFmtId="3" fontId="9" fillId="7" borderId="41" xfId="0" applyNumberFormat="1" applyFont="1" applyFill="1" applyBorder="1"/>
    <xf numFmtId="3" fontId="9" fillId="7" borderId="31" xfId="0" applyNumberFormat="1" applyFont="1" applyFill="1" applyBorder="1"/>
    <xf numFmtId="0" fontId="9" fillId="7" borderId="24" xfId="0" applyFont="1" applyFill="1" applyBorder="1"/>
    <xf numFmtId="3" fontId="4" fillId="7" borderId="25" xfId="0" applyNumberFormat="1" applyFont="1" applyFill="1" applyBorder="1"/>
    <xf numFmtId="3" fontId="4" fillId="7" borderId="36" xfId="0" applyNumberFormat="1" applyFont="1" applyFill="1" applyBorder="1"/>
    <xf numFmtId="3" fontId="9" fillId="7" borderId="35" xfId="0" applyNumberFormat="1" applyFont="1" applyFill="1" applyBorder="1"/>
    <xf numFmtId="3" fontId="17" fillId="7" borderId="43" xfId="0" applyNumberFormat="1" applyFont="1" applyFill="1" applyBorder="1"/>
    <xf numFmtId="0" fontId="9" fillId="12" borderId="27" xfId="0" applyFont="1" applyFill="1" applyBorder="1"/>
    <xf numFmtId="3" fontId="17" fillId="7" borderId="40" xfId="0" applyNumberFormat="1" applyFont="1" applyFill="1" applyBorder="1"/>
    <xf numFmtId="0" fontId="9" fillId="12" borderId="29" xfId="0" applyFont="1" applyFill="1" applyBorder="1" applyAlignment="1">
      <alignment horizontal="left"/>
    </xf>
    <xf numFmtId="3" fontId="17" fillId="7" borderId="41" xfId="0" applyNumberFormat="1" applyFont="1" applyFill="1" applyBorder="1"/>
    <xf numFmtId="3" fontId="17" fillId="7" borderId="35" xfId="0" applyNumberFormat="1" applyFont="1" applyFill="1" applyBorder="1"/>
    <xf numFmtId="0" fontId="4" fillId="11" borderId="27" xfId="0" applyFont="1" applyFill="1" applyBorder="1"/>
    <xf numFmtId="0" fontId="9" fillId="11" borderId="17" xfId="0" applyFont="1" applyFill="1" applyBorder="1"/>
    <xf numFmtId="0" fontId="9" fillId="11" borderId="39" xfId="0" applyFont="1" applyFill="1" applyBorder="1"/>
    <xf numFmtId="0" fontId="11" fillId="11" borderId="29" xfId="0" applyFont="1" applyFill="1" applyBorder="1"/>
    <xf numFmtId="0" fontId="11" fillId="11" borderId="29" xfId="0" applyFont="1" applyFill="1" applyBorder="1" applyAlignment="1">
      <alignment horizontal="left"/>
    </xf>
    <xf numFmtId="0" fontId="9" fillId="11" borderId="29" xfId="0" applyFont="1" applyFill="1" applyBorder="1"/>
    <xf numFmtId="0" fontId="9" fillId="11" borderId="30" xfId="0" applyFont="1" applyFill="1" applyBorder="1"/>
    <xf numFmtId="0" fontId="9" fillId="11" borderId="24" xfId="0" applyFont="1" applyFill="1" applyBorder="1"/>
    <xf numFmtId="0" fontId="9" fillId="0" borderId="0" xfId="0" applyFont="1" applyAlignment="1">
      <alignment horizontal="center" wrapText="1"/>
    </xf>
    <xf numFmtId="0" fontId="9" fillId="11" borderId="53" xfId="0" applyFont="1" applyFill="1" applyBorder="1" applyAlignment="1">
      <alignment wrapText="1"/>
    </xf>
    <xf numFmtId="165" fontId="4" fillId="7" borderId="73" xfId="4" applyNumberFormat="1" applyFont="1" applyFill="1" applyBorder="1" applyProtection="1"/>
    <xf numFmtId="0" fontId="9" fillId="11" borderId="25" xfId="0" applyFont="1" applyFill="1" applyBorder="1" applyAlignment="1">
      <alignment wrapText="1"/>
    </xf>
    <xf numFmtId="165" fontId="4" fillId="7" borderId="74" xfId="4" applyNumberFormat="1" applyFont="1" applyFill="1" applyBorder="1" applyProtection="1"/>
    <xf numFmtId="165" fontId="9" fillId="7" borderId="53" xfId="4" applyNumberFormat="1" applyFont="1" applyFill="1" applyBorder="1" applyProtection="1"/>
    <xf numFmtId="171" fontId="7" fillId="0" borderId="0" xfId="0" applyNumberFormat="1" applyFont="1"/>
    <xf numFmtId="168" fontId="4" fillId="3" borderId="8" xfId="0" applyNumberFormat="1" applyFont="1" applyFill="1" applyBorder="1" applyProtection="1">
      <protection locked="0"/>
    </xf>
    <xf numFmtId="168" fontId="4" fillId="3" borderId="18" xfId="0" applyNumberFormat="1" applyFont="1" applyFill="1" applyBorder="1" applyProtection="1">
      <protection locked="0"/>
    </xf>
    <xf numFmtId="168" fontId="17" fillId="7" borderId="40" xfId="0" applyNumberFormat="1" applyFont="1" applyFill="1" applyBorder="1"/>
    <xf numFmtId="168" fontId="17" fillId="7" borderId="41" xfId="0" applyNumberFormat="1" applyFont="1" applyFill="1" applyBorder="1"/>
    <xf numFmtId="168" fontId="17" fillId="7" borderId="35" xfId="0" applyNumberFormat="1" applyFont="1" applyFill="1" applyBorder="1"/>
    <xf numFmtId="168" fontId="4" fillId="3" borderId="7" xfId="0" applyNumberFormat="1" applyFont="1" applyFill="1" applyBorder="1" applyProtection="1">
      <protection locked="0"/>
    </xf>
    <xf numFmtId="168" fontId="4" fillId="3" borderId="33" xfId="0" applyNumberFormat="1" applyFont="1" applyFill="1" applyBorder="1" applyProtection="1">
      <protection locked="0"/>
    </xf>
    <xf numFmtId="168" fontId="4" fillId="7" borderId="25" xfId="0" applyNumberFormat="1" applyFont="1" applyFill="1" applyBorder="1"/>
    <xf numFmtId="0" fontId="2" fillId="12" borderId="17" xfId="0" applyFont="1" applyFill="1" applyBorder="1"/>
    <xf numFmtId="168" fontId="4" fillId="3" borderId="17" xfId="0" applyNumberFormat="1" applyFont="1" applyFill="1" applyBorder="1" applyProtection="1">
      <protection locked="0"/>
    </xf>
    <xf numFmtId="168" fontId="4" fillId="3" borderId="37" xfId="0" applyNumberFormat="1" applyFont="1" applyFill="1" applyBorder="1" applyProtection="1">
      <protection locked="0"/>
    </xf>
    <xf numFmtId="168" fontId="17" fillId="7" borderId="43" xfId="0" applyNumberFormat="1" applyFont="1" applyFill="1" applyBorder="1"/>
    <xf numFmtId="168" fontId="9" fillId="7" borderId="28" xfId="0" applyNumberFormat="1" applyFont="1" applyFill="1" applyBorder="1"/>
    <xf numFmtId="168" fontId="9" fillId="7" borderId="16" xfId="0" applyNumberFormat="1" applyFont="1" applyFill="1" applyBorder="1"/>
    <xf numFmtId="168" fontId="9" fillId="7" borderId="31" xfId="0" applyNumberFormat="1" applyFont="1" applyFill="1" applyBorder="1"/>
    <xf numFmtId="168" fontId="9" fillId="7" borderId="26" xfId="0" applyNumberFormat="1" applyFont="1" applyFill="1" applyBorder="1"/>
    <xf numFmtId="168" fontId="0" fillId="0" borderId="0" xfId="0" applyNumberFormat="1"/>
    <xf numFmtId="168" fontId="9" fillId="12" borderId="27" xfId="0" applyNumberFormat="1" applyFont="1" applyFill="1" applyBorder="1"/>
    <xf numFmtId="168" fontId="9" fillId="12" borderId="29" xfId="0" applyNumberFormat="1" applyFont="1" applyFill="1" applyBorder="1"/>
    <xf numFmtId="168" fontId="9" fillId="12" borderId="29" xfId="0" applyNumberFormat="1" applyFont="1" applyFill="1" applyBorder="1" applyAlignment="1">
      <alignment horizontal="left"/>
    </xf>
    <xf numFmtId="168" fontId="9" fillId="12" borderId="30" xfId="0" applyNumberFormat="1" applyFont="1" applyFill="1" applyBorder="1"/>
    <xf numFmtId="168" fontId="9" fillId="12" borderId="24" xfId="0" applyNumberFormat="1" applyFont="1" applyFill="1" applyBorder="1"/>
    <xf numFmtId="167" fontId="2" fillId="7" borderId="15" xfId="0" applyNumberFormat="1" applyFont="1" applyFill="1" applyBorder="1" applyAlignment="1">
      <alignment horizontal="right"/>
    </xf>
    <xf numFmtId="0" fontId="4" fillId="0" borderId="47" xfId="0" applyFont="1" applyBorder="1"/>
    <xf numFmtId="167" fontId="4" fillId="7" borderId="18" xfId="0" applyNumberFormat="1" applyFont="1" applyFill="1" applyBorder="1"/>
    <xf numFmtId="167" fontId="4" fillId="7" borderId="8" xfId="0" applyNumberFormat="1" applyFont="1" applyFill="1" applyBorder="1"/>
    <xf numFmtId="3" fontId="4" fillId="3" borderId="49" xfId="0" applyNumberFormat="1" applyFont="1" applyFill="1" applyBorder="1" applyProtection="1">
      <protection locked="0"/>
    </xf>
    <xf numFmtId="0" fontId="7" fillId="0" borderId="47" xfId="0" applyFont="1" applyBorder="1"/>
    <xf numFmtId="0" fontId="4" fillId="0" borderId="41" xfId="0" applyFont="1" applyBorder="1"/>
    <xf numFmtId="0" fontId="12" fillId="0" borderId="43" xfId="0" applyFont="1" applyBorder="1"/>
    <xf numFmtId="0" fontId="4" fillId="0" borderId="65" xfId="0" applyFont="1" applyBorder="1"/>
    <xf numFmtId="0" fontId="7" fillId="0" borderId="14" xfId="0" applyFont="1" applyBorder="1"/>
    <xf numFmtId="0" fontId="7" fillId="0" borderId="61" xfId="0" applyFont="1" applyBorder="1"/>
    <xf numFmtId="0" fontId="4" fillId="0" borderId="18" xfId="0" applyFont="1" applyBorder="1"/>
    <xf numFmtId="0" fontId="7" fillId="0" borderId="18" xfId="0" applyFont="1" applyBorder="1"/>
    <xf numFmtId="0" fontId="7" fillId="0" borderId="31" xfId="0" applyFont="1" applyBorder="1"/>
    <xf numFmtId="0" fontId="9" fillId="11" borderId="51" xfId="0" applyFont="1" applyFill="1" applyBorder="1"/>
    <xf numFmtId="0" fontId="7" fillId="11" borderId="52" xfId="0" applyFont="1" applyFill="1" applyBorder="1"/>
    <xf numFmtId="0" fontId="7" fillId="11" borderId="53" xfId="0" applyFont="1" applyFill="1" applyBorder="1"/>
    <xf numFmtId="0" fontId="7" fillId="0" borderId="65" xfId="0" applyFont="1" applyBorder="1"/>
    <xf numFmtId="0" fontId="4" fillId="0" borderId="77" xfId="0" applyFont="1" applyBorder="1"/>
    <xf numFmtId="0" fontId="7" fillId="0" borderId="78" xfId="0" applyFont="1" applyBorder="1"/>
    <xf numFmtId="0" fontId="7" fillId="0" borderId="79" xfId="0" applyFont="1" applyBorder="1"/>
    <xf numFmtId="0" fontId="0" fillId="0" borderId="14" xfId="0" applyBorder="1"/>
    <xf numFmtId="0" fontId="0" fillId="0" borderId="61" xfId="0" applyBorder="1"/>
    <xf numFmtId="0" fontId="18" fillId="12" borderId="51" xfId="0" applyFont="1" applyFill="1" applyBorder="1"/>
    <xf numFmtId="0" fontId="23" fillId="12" borderId="52" xfId="0" applyFont="1" applyFill="1" applyBorder="1"/>
    <xf numFmtId="0" fontId="23" fillId="12" borderId="53" xfId="0" applyFont="1" applyFill="1" applyBorder="1"/>
    <xf numFmtId="0" fontId="7" fillId="0" borderId="62" xfId="0" applyFont="1" applyBorder="1"/>
    <xf numFmtId="0" fontId="7" fillId="0" borderId="63" xfId="0" applyFont="1" applyBorder="1"/>
    <xf numFmtId="0" fontId="0" fillId="0" borderId="63" xfId="0" applyBorder="1"/>
    <xf numFmtId="0" fontId="0" fillId="0" borderId="64" xfId="0" applyBorder="1"/>
    <xf numFmtId="0" fontId="7" fillId="0" borderId="33" xfId="0" applyFont="1" applyBorder="1"/>
    <xf numFmtId="0" fontId="7" fillId="0" borderId="34" xfId="0" applyFont="1" applyBorder="1"/>
    <xf numFmtId="0" fontId="0" fillId="0" borderId="34" xfId="0" applyBorder="1"/>
    <xf numFmtId="0" fontId="0" fillId="0" borderId="66" xfId="0" applyBorder="1"/>
    <xf numFmtId="0" fontId="7" fillId="0" borderId="17" xfId="0" applyFont="1" applyBorder="1"/>
    <xf numFmtId="0" fontId="7" fillId="0" borderId="28" xfId="0" applyFont="1" applyBorder="1"/>
    <xf numFmtId="0" fontId="7" fillId="0" borderId="8" xfId="0" applyFont="1" applyBorder="1"/>
    <xf numFmtId="0" fontId="7" fillId="0" borderId="16" xfId="0" applyFont="1" applyBorder="1"/>
    <xf numFmtId="0" fontId="4" fillId="0" borderId="75" xfId="0" applyFont="1" applyBorder="1"/>
    <xf numFmtId="0" fontId="7" fillId="0" borderId="76" xfId="0" applyFont="1" applyBorder="1"/>
    <xf numFmtId="0" fontId="7" fillId="0" borderId="73" xfId="0" applyFont="1" applyBorder="1"/>
    <xf numFmtId="0" fontId="11" fillId="7" borderId="51" xfId="0" applyFont="1" applyFill="1" applyBorder="1" applyAlignment="1">
      <alignment horizontal="left" vertical="top" wrapText="1"/>
    </xf>
    <xf numFmtId="0" fontId="17" fillId="7" borderId="52" xfId="0" applyFont="1" applyFill="1" applyBorder="1" applyAlignment="1">
      <alignment horizontal="left" vertical="top"/>
    </xf>
    <xf numFmtId="0" fontId="17" fillId="7" borderId="53" xfId="0" applyFont="1" applyFill="1" applyBorder="1" applyAlignment="1">
      <alignment horizontal="left" vertical="top"/>
    </xf>
    <xf numFmtId="0" fontId="4" fillId="0" borderId="8" xfId="0" applyFont="1" applyBorder="1"/>
    <xf numFmtId="0" fontId="21" fillId="11" borderId="51" xfId="0" applyFont="1" applyFill="1" applyBorder="1"/>
    <xf numFmtId="0" fontId="17" fillId="11" borderId="52" xfId="0" applyFont="1" applyFill="1" applyBorder="1"/>
    <xf numFmtId="0" fontId="17" fillId="11" borderId="53" xfId="0" applyFont="1" applyFill="1" applyBorder="1"/>
    <xf numFmtId="0" fontId="4" fillId="0" borderId="54" xfId="0" applyFont="1" applyBorder="1"/>
    <xf numFmtId="0" fontId="0" fillId="0" borderId="50" xfId="0" applyBorder="1"/>
    <xf numFmtId="14" fontId="7" fillId="9" borderId="5" xfId="0" applyNumberFormat="1" applyFont="1" applyFill="1" applyBorder="1" applyAlignment="1" applyProtection="1">
      <alignment horizontal="left"/>
      <protection locked="0"/>
    </xf>
    <xf numFmtId="14" fontId="7" fillId="9" borderId="23" xfId="0" applyNumberFormat="1" applyFont="1" applyFill="1" applyBorder="1" applyAlignment="1" applyProtection="1">
      <alignment horizontal="left"/>
      <protection locked="0"/>
    </xf>
    <xf numFmtId="14" fontId="7" fillId="9" borderId="11" xfId="0" applyNumberFormat="1" applyFont="1" applyFill="1" applyBorder="1" applyAlignment="1" applyProtection="1">
      <alignment horizontal="left"/>
      <protection locked="0"/>
    </xf>
    <xf numFmtId="0" fontId="4" fillId="9" borderId="7" xfId="0" applyFont="1" applyFill="1" applyBorder="1" applyProtection="1">
      <protection locked="0"/>
    </xf>
    <xf numFmtId="0" fontId="8" fillId="0" borderId="14" xfId="0" applyFont="1" applyBorder="1" applyProtection="1">
      <protection locked="0"/>
    </xf>
    <xf numFmtId="0" fontId="0" fillId="0" borderId="14" xfId="0" applyBorder="1" applyProtection="1">
      <protection locked="0"/>
    </xf>
    <xf numFmtId="0" fontId="0" fillId="0" borderId="12" xfId="0" applyBorder="1" applyProtection="1">
      <protection locked="0"/>
    </xf>
    <xf numFmtId="0" fontId="7" fillId="9" borderId="7" xfId="0" applyFont="1" applyFill="1" applyBorder="1" applyProtection="1">
      <protection locked="0"/>
    </xf>
    <xf numFmtId="0" fontId="10" fillId="12" borderId="51" xfId="0" applyFont="1" applyFill="1" applyBorder="1"/>
    <xf numFmtId="0" fontId="10" fillId="12" borderId="52" xfId="0" applyFont="1" applyFill="1" applyBorder="1"/>
    <xf numFmtId="0" fontId="8" fillId="12" borderId="52" xfId="0" applyFont="1" applyFill="1" applyBorder="1"/>
    <xf numFmtId="0" fontId="0" fillId="0" borderId="52" xfId="0" applyBorder="1"/>
    <xf numFmtId="0" fontId="0" fillId="0" borderId="53" xfId="0" applyBorder="1"/>
    <xf numFmtId="0" fontId="10" fillId="12" borderId="54" xfId="0" applyFont="1" applyFill="1" applyBorder="1"/>
    <xf numFmtId="0" fontId="10" fillId="12" borderId="50" xfId="0" applyFont="1" applyFill="1" applyBorder="1"/>
    <xf numFmtId="0" fontId="8" fillId="12" borderId="50" xfId="0" applyFont="1" applyFill="1" applyBorder="1"/>
    <xf numFmtId="0" fontId="0" fillId="0" borderId="55" xfId="0" applyBorder="1"/>
    <xf numFmtId="0" fontId="4" fillId="0" borderId="54" xfId="0" applyFont="1" applyBorder="1" applyAlignment="1">
      <alignment vertical="top" wrapText="1"/>
    </xf>
    <xf numFmtId="0" fontId="0" fillId="0" borderId="47" xfId="0" applyBorder="1"/>
    <xf numFmtId="0" fontId="0" fillId="0" borderId="0" xfId="0"/>
    <xf numFmtId="0" fontId="0" fillId="0" borderId="56" xfId="0" applyBorder="1"/>
    <xf numFmtId="0" fontId="0" fillId="0" borderId="57" xfId="0" applyBorder="1"/>
    <xf numFmtId="0" fontId="0" fillId="0" borderId="58" xfId="0" applyBorder="1"/>
    <xf numFmtId="0" fontId="0" fillId="0" borderId="59" xfId="0" applyBorder="1"/>
    <xf numFmtId="0" fontId="0" fillId="0" borderId="68" xfId="0" applyBorder="1"/>
    <xf numFmtId="0" fontId="0" fillId="0" borderId="67" xfId="0" applyBorder="1"/>
    <xf numFmtId="168" fontId="10" fillId="11" borderId="24" xfId="0" applyNumberFormat="1" applyFont="1" applyFill="1" applyBorder="1"/>
    <xf numFmtId="0" fontId="19" fillId="11" borderId="25" xfId="0" applyFont="1" applyFill="1" applyBorder="1"/>
    <xf numFmtId="0" fontId="19" fillId="11" borderId="26" xfId="0" applyFont="1" applyFill="1" applyBorder="1"/>
    <xf numFmtId="168" fontId="11" fillId="11" borderId="51" xfId="0" applyNumberFormat="1" applyFont="1" applyFill="1" applyBorder="1" applyAlignment="1">
      <alignment horizontal="left"/>
    </xf>
    <xf numFmtId="0" fontId="0" fillId="11" borderId="52" xfId="0" applyFill="1" applyBorder="1"/>
    <xf numFmtId="0" fontId="0" fillId="11" borderId="53" xfId="0" applyFill="1" applyBorder="1"/>
    <xf numFmtId="0" fontId="0" fillId="0" borderId="50" xfId="0" applyBorder="1" applyAlignment="1">
      <alignment vertical="top"/>
    </xf>
    <xf numFmtId="0" fontId="0" fillId="0" borderId="55" xfId="0" applyBorder="1" applyAlignment="1">
      <alignment vertical="top"/>
    </xf>
    <xf numFmtId="0" fontId="0" fillId="0" borderId="47" xfId="0" applyBorder="1" applyAlignment="1">
      <alignment vertical="top"/>
    </xf>
    <xf numFmtId="0" fontId="0" fillId="0" borderId="0" xfId="0" applyAlignment="1">
      <alignment vertical="top"/>
    </xf>
    <xf numFmtId="0" fontId="0" fillId="0" borderId="56" xfId="0" applyBorder="1" applyAlignment="1">
      <alignment vertical="top"/>
    </xf>
    <xf numFmtId="0" fontId="0" fillId="0" borderId="57" xfId="0" applyBorder="1" applyAlignment="1">
      <alignment vertical="top"/>
    </xf>
    <xf numFmtId="0" fontId="0" fillId="0" borderId="58" xfId="0" applyBorder="1" applyAlignment="1">
      <alignment vertical="top"/>
    </xf>
    <xf numFmtId="0" fontId="0" fillId="0" borderId="59" xfId="0" applyBorder="1" applyAlignment="1">
      <alignment vertical="top"/>
    </xf>
    <xf numFmtId="0" fontId="18" fillId="12" borderId="24" xfId="0" applyFont="1" applyFill="1" applyBorder="1"/>
    <xf numFmtId="0" fontId="17" fillId="12" borderId="25" xfId="0" applyFont="1" applyFill="1" applyBorder="1"/>
    <xf numFmtId="0" fontId="17" fillId="12" borderId="26" xfId="0" applyFont="1" applyFill="1" applyBorder="1"/>
    <xf numFmtId="0" fontId="0" fillId="0" borderId="50" xfId="0" applyBorder="1" applyAlignment="1">
      <alignment vertical="top" wrapText="1"/>
    </xf>
    <xf numFmtId="0" fontId="0" fillId="0" borderId="50" xfId="0" applyBorder="1" applyAlignment="1">
      <alignment wrapText="1"/>
    </xf>
    <xf numFmtId="0" fontId="0" fillId="0" borderId="55" xfId="0" applyBorder="1" applyAlignment="1">
      <alignment wrapText="1"/>
    </xf>
    <xf numFmtId="0" fontId="0" fillId="0" borderId="47" xfId="0" applyBorder="1" applyAlignment="1">
      <alignment vertical="top" wrapText="1"/>
    </xf>
    <xf numFmtId="0" fontId="0" fillId="0" borderId="0" xfId="0" applyAlignment="1">
      <alignment vertical="top" wrapText="1"/>
    </xf>
    <xf numFmtId="0" fontId="0" fillId="0" borderId="0" xfId="0" applyAlignment="1">
      <alignment wrapText="1"/>
    </xf>
    <xf numFmtId="0" fontId="0" fillId="0" borderId="56" xfId="0" applyBorder="1" applyAlignment="1">
      <alignment wrapText="1"/>
    </xf>
    <xf numFmtId="0" fontId="0" fillId="0" borderId="57" xfId="0" applyBorder="1" applyAlignment="1">
      <alignment wrapText="1"/>
    </xf>
    <xf numFmtId="0" fontId="0" fillId="0" borderId="58" xfId="0" applyBorder="1" applyAlignment="1">
      <alignment wrapText="1"/>
    </xf>
    <xf numFmtId="0" fontId="0" fillId="0" borderId="59" xfId="0" applyBorder="1" applyAlignment="1">
      <alignment wrapText="1"/>
    </xf>
    <xf numFmtId="0" fontId="21" fillId="12" borderId="24" xfId="0" applyFont="1" applyFill="1" applyBorder="1"/>
    <xf numFmtId="0" fontId="21" fillId="12" borderId="26" xfId="0" applyFont="1" applyFill="1" applyBorder="1"/>
    <xf numFmtId="0" fontId="9" fillId="12" borderId="24" xfId="0" applyFont="1" applyFill="1" applyBorder="1"/>
    <xf numFmtId="0" fontId="9" fillId="12" borderId="26" xfId="0" applyFont="1" applyFill="1" applyBorder="1"/>
    <xf numFmtId="0" fontId="4" fillId="0" borderId="47" xfId="0" applyFont="1" applyBorder="1" applyAlignment="1">
      <alignment vertical="top" wrapText="1"/>
    </xf>
    <xf numFmtId="0" fontId="0" fillId="0" borderId="57" xfId="0" applyBorder="1" applyAlignment="1">
      <alignment vertical="top" wrapText="1"/>
    </xf>
    <xf numFmtId="0" fontId="0" fillId="0" borderId="58" xfId="0" applyBorder="1" applyAlignment="1">
      <alignment vertical="top" wrapText="1"/>
    </xf>
    <xf numFmtId="0" fontId="18" fillId="12" borderId="26" xfId="0" applyFont="1" applyFill="1" applyBorder="1"/>
    <xf numFmtId="0" fontId="17" fillId="12" borderId="38" xfId="0" applyFont="1" applyFill="1" applyBorder="1"/>
  </cellXfs>
  <cellStyles count="9">
    <cellStyle name="Euro" xfId="1" xr:uid="{00000000-0005-0000-0000-000000000000}"/>
    <cellStyle name="Komma 2" xfId="2" xr:uid="{00000000-0005-0000-0000-000002000000}"/>
    <cellStyle name="Komma 3" xfId="3" xr:uid="{00000000-0005-0000-0000-000003000000}"/>
    <cellStyle name="Procent" xfId="4" builtinId="5"/>
    <cellStyle name="Procent 2" xfId="5" xr:uid="{00000000-0005-0000-0000-000005000000}"/>
    <cellStyle name="Procent 3" xfId="6" xr:uid="{00000000-0005-0000-0000-000006000000}"/>
    <cellStyle name="Standaard" xfId="0" builtinId="0"/>
    <cellStyle name="Standaard 2" xfId="7" xr:uid="{00000000-0005-0000-0000-000008000000}"/>
    <cellStyle name="Standaard 3" xfId="8" xr:uid="{00000000-0005-0000-0000-000009000000}"/>
  </cellStyles>
  <dxfs count="121">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strike/>
      </font>
    </dxf>
  </dxfs>
  <tableStyles count="0" defaultTableStyle="TableStyleMedium9" defaultPivotStyle="PivotStyleLight16"/>
  <colors>
    <mruColors>
      <color rgb="FFFFE843"/>
      <color rgb="FFFFFFCC"/>
      <color rgb="FFFFE637"/>
      <color rgb="FFFFFF66"/>
      <color rgb="FFFFFF99"/>
      <color rgb="FF3C5179"/>
      <color rgb="FF8DD0E5"/>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485288</xdr:colOff>
      <xdr:row>0</xdr:row>
      <xdr:rowOff>0</xdr:rowOff>
    </xdr:from>
    <xdr:to>
      <xdr:col>5</xdr:col>
      <xdr:colOff>299435</xdr:colOff>
      <xdr:row>9</xdr:row>
      <xdr:rowOff>103505</xdr:rowOff>
    </xdr:to>
    <xdr:pic>
      <xdr:nvPicPr>
        <xdr:cNvPr id="10" name="Afbeelding 9">
          <a:extLst>
            <a:ext uri="{FF2B5EF4-FFF2-40B4-BE49-F238E27FC236}">
              <a16:creationId xmlns:a16="http://schemas.microsoft.com/office/drawing/2014/main" id="{F7091754-10B9-E04B-A26C-F323AFC401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42788" y="0"/>
          <a:ext cx="1221942" cy="1473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ijn%20Bedrijf\Advies\Bedrijfs%20advies\Corona\Exploitatie%20modellen\Exploitatiemodel%20Corona%20mode\Exploitatieopzet%20mode.RD.202005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analyse"/>
      <sheetName val="Invulinstructie"/>
      <sheetName val="Kengetallen"/>
      <sheetName val="Exploitatie Ganswijk Putten"/>
      <sheetName val="Exploitatie vestiging 2"/>
      <sheetName val="Exploitatie Ganswijk totaal"/>
      <sheetName val="Omzetten per maand"/>
      <sheetName val="Liquiditeitplanning 2020"/>
      <sheetName val="Liquiditeitplanning 2021 "/>
      <sheetName val="1. Invoer"/>
    </sheetNames>
    <sheetDataSet>
      <sheetData sheetId="0"/>
      <sheetData sheetId="1"/>
      <sheetData sheetId="2"/>
      <sheetData sheetId="3"/>
      <sheetData sheetId="4"/>
      <sheetData sheetId="5">
        <row r="24">
          <cell r="A24" t="str">
            <v/>
          </cell>
        </row>
      </sheetData>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R51"/>
  <sheetViews>
    <sheetView zoomScaleNormal="100" workbookViewId="0">
      <selection activeCell="A10" sqref="A10"/>
    </sheetView>
  </sheetViews>
  <sheetFormatPr defaultColWidth="9.140625" defaultRowHeight="12.75" x14ac:dyDescent="0.2"/>
  <cols>
    <col min="1" max="1" width="43.140625" style="1" customWidth="1"/>
    <col min="2" max="15" width="9.28515625" style="1" customWidth="1"/>
    <col min="16" max="16" width="14.85546875" style="1" customWidth="1"/>
    <col min="17" max="16384" width="9.140625" style="1"/>
  </cols>
  <sheetData>
    <row r="1" spans="1:16" ht="15.75" customHeight="1" thickTop="1" thickBot="1" x14ac:dyDescent="0.3">
      <c r="A1" s="320" t="s">
        <v>281</v>
      </c>
      <c r="B1" s="321"/>
      <c r="C1" s="321"/>
      <c r="D1" s="321"/>
      <c r="E1" s="321"/>
      <c r="F1" s="321"/>
      <c r="G1" s="321"/>
      <c r="H1" s="321"/>
      <c r="I1" s="321"/>
      <c r="J1" s="321"/>
      <c r="K1" s="321"/>
      <c r="L1" s="321"/>
      <c r="M1" s="321"/>
      <c r="N1" s="321"/>
      <c r="O1" s="321"/>
      <c r="P1" s="322"/>
    </row>
    <row r="2" spans="1:16" ht="15.75" customHeight="1" thickTop="1" x14ac:dyDescent="0.25">
      <c r="A2" s="105"/>
      <c r="B2" s="323" t="s">
        <v>22</v>
      </c>
      <c r="C2" s="324"/>
      <c r="D2" s="324"/>
      <c r="E2" s="324"/>
      <c r="F2" s="324"/>
      <c r="G2" s="324"/>
      <c r="H2" s="325"/>
      <c r="I2" s="325"/>
      <c r="J2" s="325"/>
      <c r="K2" s="325"/>
      <c r="L2" s="325"/>
      <c r="M2" s="325"/>
      <c r="N2" s="325"/>
      <c r="O2" s="325"/>
      <c r="P2" s="326"/>
    </row>
    <row r="3" spans="1:16" ht="15.75" customHeight="1" thickBot="1" x14ac:dyDescent="0.3">
      <c r="A3" s="106"/>
      <c r="B3" s="327" t="s">
        <v>23</v>
      </c>
      <c r="C3" s="328"/>
      <c r="D3" s="328"/>
      <c r="E3" s="328"/>
      <c r="F3" s="328"/>
      <c r="G3" s="328"/>
      <c r="H3" s="329"/>
      <c r="I3" s="329"/>
      <c r="J3" s="329"/>
      <c r="K3" s="329"/>
      <c r="L3" s="329"/>
      <c r="M3" s="329"/>
      <c r="N3" s="329"/>
      <c r="O3" s="329"/>
      <c r="P3" s="330"/>
    </row>
    <row r="4" spans="1:16" ht="15.75" customHeight="1" thickTop="1" thickBot="1" x14ac:dyDescent="0.3">
      <c r="A4" s="342" t="s">
        <v>282</v>
      </c>
      <c r="B4" s="343"/>
      <c r="C4" s="343"/>
      <c r="D4" s="343"/>
      <c r="E4" s="343"/>
      <c r="F4" s="343"/>
      <c r="G4" s="343"/>
      <c r="H4" s="343"/>
      <c r="I4" s="343"/>
      <c r="J4" s="343"/>
      <c r="K4" s="343"/>
      <c r="L4" s="343"/>
      <c r="M4" s="343"/>
      <c r="N4" s="343"/>
      <c r="O4" s="343"/>
      <c r="P4" s="344"/>
    </row>
    <row r="5" spans="1:16" ht="15.75" customHeight="1" thickTop="1" x14ac:dyDescent="0.25">
      <c r="A5" s="345" t="s">
        <v>265</v>
      </c>
      <c r="B5" s="346"/>
      <c r="C5" s="346"/>
      <c r="D5" s="346"/>
      <c r="E5" s="346"/>
      <c r="F5" s="36" t="s">
        <v>266</v>
      </c>
      <c r="H5"/>
      <c r="I5"/>
      <c r="J5"/>
      <c r="K5"/>
      <c r="L5"/>
      <c r="M5"/>
      <c r="N5"/>
      <c r="O5"/>
      <c r="P5" s="156"/>
    </row>
    <row r="6" spans="1:16" ht="15.75" customHeight="1" x14ac:dyDescent="0.25">
      <c r="A6" s="302"/>
      <c r="F6" s="36" t="s">
        <v>267</v>
      </c>
      <c r="H6"/>
      <c r="I6"/>
      <c r="J6"/>
      <c r="K6"/>
      <c r="L6"/>
      <c r="M6"/>
      <c r="N6"/>
      <c r="O6"/>
      <c r="P6" s="156"/>
    </row>
    <row r="7" spans="1:16" ht="15.75" customHeight="1" x14ac:dyDescent="0.25">
      <c r="A7" s="302"/>
      <c r="F7" s="36" t="s">
        <v>268</v>
      </c>
      <c r="H7"/>
      <c r="I7"/>
      <c r="J7"/>
      <c r="K7"/>
      <c r="L7"/>
      <c r="M7"/>
      <c r="N7"/>
      <c r="O7"/>
      <c r="P7" s="156"/>
    </row>
    <row r="8" spans="1:16" ht="15.75" customHeight="1" x14ac:dyDescent="0.25">
      <c r="A8" s="302"/>
      <c r="F8" s="36" t="s">
        <v>283</v>
      </c>
      <c r="H8"/>
      <c r="I8"/>
      <c r="J8"/>
      <c r="K8"/>
      <c r="L8"/>
      <c r="M8"/>
      <c r="N8"/>
      <c r="O8"/>
      <c r="P8" s="156"/>
    </row>
    <row r="9" spans="1:16" ht="15.75" customHeight="1" x14ac:dyDescent="0.25">
      <c r="A9" s="298" t="s">
        <v>347</v>
      </c>
      <c r="H9"/>
      <c r="I9"/>
      <c r="J9"/>
      <c r="K9"/>
      <c r="L9"/>
      <c r="M9"/>
      <c r="N9"/>
      <c r="O9"/>
      <c r="P9" s="156"/>
    </row>
    <row r="10" spans="1:16" ht="15.75" customHeight="1" x14ac:dyDescent="0.25">
      <c r="A10" s="298" t="s">
        <v>284</v>
      </c>
      <c r="H10"/>
      <c r="I10"/>
      <c r="J10"/>
      <c r="K10"/>
      <c r="L10"/>
      <c r="M10"/>
      <c r="N10"/>
      <c r="O10"/>
      <c r="P10" s="156"/>
    </row>
    <row r="11" spans="1:16" ht="15.75" customHeight="1" x14ac:dyDescent="0.25">
      <c r="A11" s="298" t="s">
        <v>270</v>
      </c>
      <c r="H11"/>
      <c r="I11"/>
      <c r="J11"/>
      <c r="K11"/>
      <c r="L11"/>
      <c r="M11"/>
      <c r="N11"/>
      <c r="O11"/>
      <c r="P11" s="156"/>
    </row>
    <row r="12" spans="1:16" ht="15.75" customHeight="1" thickBot="1" x14ac:dyDescent="0.3">
      <c r="A12" s="298" t="s">
        <v>269</v>
      </c>
      <c r="H12"/>
      <c r="I12"/>
      <c r="J12"/>
      <c r="K12"/>
      <c r="L12"/>
      <c r="M12"/>
      <c r="N12"/>
      <c r="O12"/>
      <c r="P12" s="156"/>
    </row>
    <row r="13" spans="1:16" ht="15.75" customHeight="1" thickTop="1" thickBot="1" x14ac:dyDescent="0.25">
      <c r="A13" s="311" t="s">
        <v>24</v>
      </c>
      <c r="B13" s="312"/>
      <c r="C13" s="312"/>
      <c r="D13" s="312"/>
      <c r="E13" s="312"/>
      <c r="F13" s="312"/>
      <c r="G13" s="312"/>
      <c r="H13" s="312"/>
      <c r="I13" s="312"/>
      <c r="J13" s="312"/>
      <c r="K13" s="312"/>
      <c r="L13" s="312"/>
      <c r="M13" s="312"/>
      <c r="N13" s="312"/>
      <c r="O13" s="312"/>
      <c r="P13" s="313"/>
    </row>
    <row r="14" spans="1:16" ht="15.75" customHeight="1" thickTop="1" x14ac:dyDescent="0.2">
      <c r="A14" s="107" t="s">
        <v>0</v>
      </c>
      <c r="B14" s="331" t="s">
        <v>25</v>
      </c>
      <c r="C14" s="331"/>
      <c r="D14" s="331"/>
      <c r="E14" s="331"/>
      <c r="F14" s="331"/>
      <c r="G14" s="331"/>
      <c r="H14" s="331"/>
      <c r="I14" s="331"/>
      <c r="J14" s="331"/>
      <c r="K14" s="331"/>
      <c r="L14" s="331"/>
      <c r="M14" s="331"/>
      <c r="N14" s="331"/>
      <c r="O14" s="331"/>
      <c r="P14" s="332"/>
    </row>
    <row r="15" spans="1:16" ht="15.75" customHeight="1" x14ac:dyDescent="0.2">
      <c r="A15" s="108" t="s">
        <v>1</v>
      </c>
      <c r="B15" s="333" t="s">
        <v>26</v>
      </c>
      <c r="C15" s="333"/>
      <c r="D15" s="333"/>
      <c r="E15" s="333"/>
      <c r="F15" s="333"/>
      <c r="G15" s="333"/>
      <c r="H15" s="333"/>
      <c r="I15" s="333"/>
      <c r="J15" s="333"/>
      <c r="K15" s="333"/>
      <c r="L15" s="333"/>
      <c r="M15" s="333"/>
      <c r="N15" s="333"/>
      <c r="O15" s="333"/>
      <c r="P15" s="334"/>
    </row>
    <row r="16" spans="1:16" ht="15.75" customHeight="1" x14ac:dyDescent="0.2">
      <c r="A16" s="108" t="s">
        <v>2</v>
      </c>
      <c r="B16" s="333" t="s">
        <v>27</v>
      </c>
      <c r="C16" s="333"/>
      <c r="D16" s="333"/>
      <c r="E16" s="333"/>
      <c r="F16" s="333"/>
      <c r="G16" s="333"/>
      <c r="H16" s="333"/>
      <c r="I16" s="333"/>
      <c r="J16" s="333"/>
      <c r="K16" s="333"/>
      <c r="L16" s="333"/>
      <c r="M16" s="333"/>
      <c r="N16" s="333"/>
      <c r="O16" s="333"/>
      <c r="P16" s="334"/>
    </row>
    <row r="17" spans="1:16" ht="15.75" customHeight="1" x14ac:dyDescent="0.2">
      <c r="A17" s="108" t="s">
        <v>3</v>
      </c>
      <c r="B17" s="341" t="s">
        <v>200</v>
      </c>
      <c r="C17" s="333"/>
      <c r="D17" s="333"/>
      <c r="E17" s="333"/>
      <c r="F17" s="333"/>
      <c r="G17" s="333"/>
      <c r="H17" s="333"/>
      <c r="I17" s="333"/>
      <c r="J17" s="333"/>
      <c r="K17" s="333"/>
      <c r="L17" s="333"/>
      <c r="M17" s="333"/>
      <c r="N17" s="333"/>
      <c r="O17" s="333"/>
      <c r="P17" s="334"/>
    </row>
    <row r="18" spans="1:16" ht="15.75" customHeight="1" x14ac:dyDescent="0.2">
      <c r="A18" s="108" t="s">
        <v>5</v>
      </c>
      <c r="B18" s="341" t="s">
        <v>201</v>
      </c>
      <c r="C18" s="333"/>
      <c r="D18" s="333"/>
      <c r="E18" s="333"/>
      <c r="F18" s="333"/>
      <c r="G18" s="333"/>
      <c r="H18" s="333"/>
      <c r="I18" s="333"/>
      <c r="J18" s="333"/>
      <c r="K18" s="333"/>
      <c r="L18" s="333"/>
      <c r="M18" s="333"/>
      <c r="N18" s="333"/>
      <c r="O18" s="333"/>
      <c r="P18" s="334"/>
    </row>
    <row r="19" spans="1:16" ht="15.75" customHeight="1" thickBot="1" x14ac:dyDescent="0.25">
      <c r="A19" s="109" t="s">
        <v>6</v>
      </c>
      <c r="B19" s="308" t="s">
        <v>263</v>
      </c>
      <c r="C19" s="309"/>
      <c r="D19" s="309"/>
      <c r="E19" s="309"/>
      <c r="F19" s="309"/>
      <c r="G19" s="309"/>
      <c r="H19" s="309"/>
      <c r="I19" s="309"/>
      <c r="J19" s="309"/>
      <c r="K19" s="309"/>
      <c r="L19" s="309"/>
      <c r="M19" s="309"/>
      <c r="N19" s="309"/>
      <c r="O19" s="309"/>
      <c r="P19" s="310"/>
    </row>
    <row r="20" spans="1:16" ht="15.75" customHeight="1" thickTop="1" thickBot="1" x14ac:dyDescent="0.25">
      <c r="A20" s="311" t="s">
        <v>306</v>
      </c>
      <c r="B20" s="312"/>
      <c r="C20" s="312"/>
      <c r="D20" s="312"/>
      <c r="E20" s="312"/>
      <c r="F20" s="312"/>
      <c r="G20" s="312"/>
      <c r="H20" s="312"/>
      <c r="I20" s="312"/>
      <c r="J20" s="312"/>
      <c r="K20" s="312"/>
      <c r="L20" s="312"/>
      <c r="M20" s="312"/>
      <c r="N20" s="312"/>
      <c r="O20" s="312"/>
      <c r="P20" s="313"/>
    </row>
    <row r="21" spans="1:16" ht="40.9" customHeight="1" thickTop="1" thickBot="1" x14ac:dyDescent="0.25">
      <c r="A21" s="338" t="s">
        <v>285</v>
      </c>
      <c r="B21" s="339"/>
      <c r="C21" s="339"/>
      <c r="D21" s="339"/>
      <c r="E21" s="339"/>
      <c r="F21" s="339"/>
      <c r="G21" s="339"/>
      <c r="H21" s="339"/>
      <c r="I21" s="339"/>
      <c r="J21" s="339"/>
      <c r="K21" s="339"/>
      <c r="L21" s="339"/>
      <c r="M21" s="339"/>
      <c r="N21" s="339"/>
      <c r="O21" s="339"/>
      <c r="P21" s="340"/>
    </row>
    <row r="22" spans="1:16" ht="15.75" customHeight="1" thickTop="1" x14ac:dyDescent="0.2">
      <c r="A22" s="304" t="s">
        <v>9</v>
      </c>
      <c r="B22" s="335" t="s">
        <v>286</v>
      </c>
      <c r="C22" s="336"/>
      <c r="D22" s="336"/>
      <c r="E22" s="336"/>
      <c r="F22" s="336"/>
      <c r="G22" s="336"/>
      <c r="H22" s="336"/>
      <c r="I22" s="336"/>
      <c r="J22" s="336"/>
      <c r="K22" s="336"/>
      <c r="L22" s="336"/>
      <c r="M22" s="336"/>
      <c r="N22" s="336"/>
      <c r="O22" s="336"/>
      <c r="P22" s="337"/>
    </row>
    <row r="23" spans="1:16" ht="15.75" customHeight="1" x14ac:dyDescent="0.2">
      <c r="A23" s="110" t="s">
        <v>10</v>
      </c>
      <c r="B23" s="335" t="s">
        <v>287</v>
      </c>
      <c r="C23" s="336"/>
      <c r="D23" s="336"/>
      <c r="E23" s="336"/>
      <c r="F23" s="336"/>
      <c r="G23" s="336"/>
      <c r="H23" s="336"/>
      <c r="I23" s="336"/>
      <c r="J23" s="336"/>
      <c r="K23" s="336"/>
      <c r="L23" s="336"/>
      <c r="M23" s="336"/>
      <c r="N23" s="336"/>
      <c r="O23" s="336"/>
      <c r="P23" s="337"/>
    </row>
    <row r="24" spans="1:16" ht="15.75" customHeight="1" x14ac:dyDescent="0.2">
      <c r="A24" s="111" t="s">
        <v>11</v>
      </c>
      <c r="B24" s="314" t="s">
        <v>28</v>
      </c>
      <c r="C24" s="306"/>
      <c r="D24" s="306"/>
      <c r="E24" s="306"/>
      <c r="F24" s="306"/>
      <c r="G24" s="306"/>
      <c r="H24" s="306"/>
      <c r="I24" s="306"/>
      <c r="J24" s="306"/>
      <c r="K24" s="306"/>
      <c r="L24" s="306"/>
      <c r="M24" s="306"/>
      <c r="N24" s="306"/>
      <c r="O24" s="306"/>
      <c r="P24" s="307"/>
    </row>
    <row r="25" spans="1:16" ht="15.75" customHeight="1" x14ac:dyDescent="0.2">
      <c r="A25" s="112" t="s">
        <v>12</v>
      </c>
      <c r="B25" s="305" t="s">
        <v>212</v>
      </c>
      <c r="C25" s="306"/>
      <c r="D25" s="306"/>
      <c r="E25" s="306"/>
      <c r="F25" s="306"/>
      <c r="G25" s="306"/>
      <c r="H25" s="306"/>
      <c r="I25" s="306"/>
      <c r="J25" s="306"/>
      <c r="K25" s="306"/>
      <c r="L25" s="306"/>
      <c r="M25" s="306"/>
      <c r="N25" s="306"/>
      <c r="O25" s="306"/>
      <c r="P25" s="307"/>
    </row>
    <row r="26" spans="1:16" ht="15.75" customHeight="1" x14ac:dyDescent="0.2">
      <c r="A26" s="112"/>
      <c r="B26" s="305" t="s">
        <v>288</v>
      </c>
      <c r="C26" s="306"/>
      <c r="D26" s="306"/>
      <c r="E26" s="306"/>
      <c r="F26" s="306"/>
      <c r="G26" s="306"/>
      <c r="H26" s="306"/>
      <c r="I26" s="306"/>
      <c r="J26" s="306"/>
      <c r="K26" s="306"/>
      <c r="L26" s="306"/>
      <c r="M26" s="306"/>
      <c r="N26" s="306"/>
      <c r="O26" s="306"/>
      <c r="P26" s="307"/>
    </row>
    <row r="27" spans="1:16" ht="15.75" customHeight="1" x14ac:dyDescent="0.2">
      <c r="A27" s="113" t="s">
        <v>211</v>
      </c>
      <c r="B27" s="305" t="s">
        <v>289</v>
      </c>
      <c r="C27" s="306"/>
      <c r="D27" s="306"/>
      <c r="E27" s="306"/>
      <c r="F27" s="306"/>
      <c r="G27" s="306"/>
      <c r="H27" s="306"/>
      <c r="I27" s="306"/>
      <c r="J27" s="306"/>
      <c r="K27" s="306"/>
      <c r="L27" s="306"/>
      <c r="M27" s="306"/>
      <c r="N27" s="306"/>
      <c r="O27" s="306"/>
      <c r="P27" s="307"/>
    </row>
    <row r="28" spans="1:16" ht="15.75" customHeight="1" x14ac:dyDescent="0.2">
      <c r="A28" s="110" t="s">
        <v>13</v>
      </c>
      <c r="B28" s="305" t="s">
        <v>290</v>
      </c>
      <c r="C28" s="306"/>
      <c r="D28" s="306"/>
      <c r="E28" s="306"/>
      <c r="F28" s="306"/>
      <c r="G28" s="306"/>
      <c r="H28" s="306"/>
      <c r="I28" s="306"/>
      <c r="J28" s="306"/>
      <c r="K28" s="306"/>
      <c r="L28" s="306"/>
      <c r="M28" s="306"/>
      <c r="N28" s="306"/>
      <c r="O28" s="306"/>
      <c r="P28" s="307"/>
    </row>
    <row r="29" spans="1:16" ht="15.75" customHeight="1" x14ac:dyDescent="0.2">
      <c r="A29" s="110" t="s">
        <v>14</v>
      </c>
      <c r="B29" s="305" t="s">
        <v>291</v>
      </c>
      <c r="C29" s="306"/>
      <c r="D29" s="306"/>
      <c r="E29" s="306"/>
      <c r="F29" s="306"/>
      <c r="G29" s="306"/>
      <c r="H29" s="306"/>
      <c r="I29" s="306"/>
      <c r="J29" s="306"/>
      <c r="K29" s="306"/>
      <c r="L29" s="306"/>
      <c r="M29" s="306"/>
      <c r="N29" s="306"/>
      <c r="O29" s="306"/>
      <c r="P29" s="307"/>
    </row>
    <row r="30" spans="1:16" ht="15.75" customHeight="1" x14ac:dyDescent="0.2">
      <c r="A30" s="110" t="s">
        <v>29</v>
      </c>
      <c r="B30" s="305" t="s">
        <v>292</v>
      </c>
      <c r="C30" s="306"/>
      <c r="D30" s="306"/>
      <c r="E30" s="306"/>
      <c r="F30" s="306"/>
      <c r="G30" s="306"/>
      <c r="H30" s="306"/>
      <c r="I30" s="306"/>
      <c r="J30" s="306"/>
      <c r="K30" s="306"/>
      <c r="L30" s="306"/>
      <c r="M30" s="306"/>
      <c r="N30" s="306"/>
      <c r="O30" s="306"/>
      <c r="P30" s="307"/>
    </row>
    <row r="31" spans="1:16" ht="15.75" customHeight="1" x14ac:dyDescent="0.2">
      <c r="A31" s="110" t="s">
        <v>16</v>
      </c>
      <c r="B31" s="305" t="s">
        <v>293</v>
      </c>
      <c r="C31" s="306"/>
      <c r="D31" s="306"/>
      <c r="E31" s="306"/>
      <c r="F31" s="306"/>
      <c r="G31" s="306"/>
      <c r="H31" s="306"/>
      <c r="I31" s="306"/>
      <c r="J31" s="306"/>
      <c r="K31" s="306"/>
      <c r="L31" s="306"/>
      <c r="M31" s="306"/>
      <c r="N31" s="306"/>
      <c r="O31" s="306"/>
      <c r="P31" s="307"/>
    </row>
    <row r="32" spans="1:16" ht="15.75" customHeight="1" x14ac:dyDescent="0.2">
      <c r="A32" s="110" t="s">
        <v>17</v>
      </c>
      <c r="B32" s="305" t="s">
        <v>294</v>
      </c>
      <c r="C32" s="306"/>
      <c r="D32" s="306"/>
      <c r="E32" s="306"/>
      <c r="F32" s="306"/>
      <c r="G32" s="306"/>
      <c r="H32" s="306"/>
      <c r="I32" s="306"/>
      <c r="J32" s="306"/>
      <c r="K32" s="306"/>
      <c r="L32" s="306"/>
      <c r="M32" s="306"/>
      <c r="N32" s="306"/>
      <c r="O32" s="306"/>
      <c r="P32" s="307"/>
    </row>
    <row r="33" spans="1:18" ht="15.75" customHeight="1" x14ac:dyDescent="0.2">
      <c r="A33" s="110" t="s">
        <v>18</v>
      </c>
      <c r="B33" s="314" t="s">
        <v>28</v>
      </c>
      <c r="C33" s="306"/>
      <c r="D33" s="306"/>
      <c r="E33" s="306"/>
      <c r="F33" s="306"/>
      <c r="G33" s="306"/>
      <c r="H33" s="306"/>
      <c r="I33" s="306"/>
      <c r="J33" s="306"/>
      <c r="K33" s="306"/>
      <c r="L33" s="306"/>
      <c r="M33" s="306"/>
      <c r="N33" s="306"/>
      <c r="O33" s="306"/>
      <c r="P33" s="307"/>
    </row>
    <row r="34" spans="1:18" ht="15.75" customHeight="1" x14ac:dyDescent="0.2">
      <c r="A34" s="110" t="s">
        <v>19</v>
      </c>
      <c r="B34" s="314" t="s">
        <v>28</v>
      </c>
      <c r="C34" s="306"/>
      <c r="D34" s="306"/>
      <c r="E34" s="306"/>
      <c r="F34" s="306"/>
      <c r="G34" s="306"/>
      <c r="H34" s="306"/>
      <c r="I34" s="306"/>
      <c r="J34" s="306"/>
      <c r="K34" s="306"/>
      <c r="L34" s="306"/>
      <c r="M34" s="306"/>
      <c r="N34" s="306"/>
      <c r="O34" s="306"/>
      <c r="P34" s="307"/>
    </row>
    <row r="35" spans="1:18" ht="15.75" customHeight="1" x14ac:dyDescent="0.2">
      <c r="A35" s="110" t="s">
        <v>20</v>
      </c>
      <c r="B35" s="305" t="s">
        <v>295</v>
      </c>
      <c r="C35" s="306"/>
      <c r="D35" s="306"/>
      <c r="E35" s="306"/>
      <c r="F35" s="306"/>
      <c r="G35" s="306"/>
      <c r="H35" s="306"/>
      <c r="I35" s="306"/>
      <c r="J35" s="306"/>
      <c r="K35" s="306"/>
      <c r="L35" s="306"/>
      <c r="M35" s="306"/>
      <c r="N35" s="306"/>
      <c r="O35" s="306"/>
      <c r="P35" s="307"/>
    </row>
    <row r="36" spans="1:18" ht="15.75" customHeight="1" x14ac:dyDescent="0.2">
      <c r="A36" s="110" t="s">
        <v>21</v>
      </c>
      <c r="B36" s="314" t="s">
        <v>28</v>
      </c>
      <c r="C36" s="306"/>
      <c r="D36" s="306"/>
      <c r="E36" s="306"/>
      <c r="F36" s="306"/>
      <c r="G36" s="306"/>
      <c r="H36" s="306"/>
      <c r="I36" s="306"/>
      <c r="J36" s="306"/>
      <c r="K36" s="306"/>
      <c r="L36" s="306"/>
      <c r="M36" s="306"/>
      <c r="N36" s="306"/>
      <c r="O36" s="306"/>
      <c r="P36" s="307"/>
      <c r="R36" s="36"/>
    </row>
    <row r="37" spans="1:18" ht="15.75" customHeight="1" x14ac:dyDescent="0.2">
      <c r="A37" s="113" t="s">
        <v>202</v>
      </c>
      <c r="B37" s="314" t="s">
        <v>28</v>
      </c>
      <c r="C37" s="306"/>
      <c r="D37" s="306"/>
      <c r="E37" s="306"/>
      <c r="F37" s="306"/>
      <c r="G37" s="306"/>
      <c r="H37" s="306"/>
      <c r="I37" s="306"/>
      <c r="J37" s="306"/>
      <c r="K37" s="306"/>
      <c r="L37" s="306"/>
      <c r="M37" s="306"/>
      <c r="N37" s="306"/>
      <c r="O37" s="306"/>
      <c r="P37" s="307"/>
    </row>
    <row r="38" spans="1:18" x14ac:dyDescent="0.2">
      <c r="A38" s="113" t="s">
        <v>256</v>
      </c>
      <c r="B38" s="305" t="s">
        <v>296</v>
      </c>
      <c r="C38" s="306"/>
      <c r="D38" s="306"/>
      <c r="E38" s="306"/>
      <c r="F38" s="306"/>
      <c r="G38" s="306"/>
      <c r="H38" s="306"/>
      <c r="I38" s="306"/>
      <c r="J38" s="306"/>
      <c r="K38" s="306"/>
      <c r="L38" s="306"/>
      <c r="M38" s="306"/>
      <c r="N38" s="306"/>
      <c r="O38" s="306"/>
      <c r="P38" s="307"/>
    </row>
    <row r="39" spans="1:18" x14ac:dyDescent="0.2">
      <c r="A39" s="113"/>
      <c r="B39" s="305" t="s">
        <v>297</v>
      </c>
      <c r="C39" s="306"/>
      <c r="D39" s="306"/>
      <c r="E39" s="306"/>
      <c r="F39" s="306"/>
      <c r="G39" s="306"/>
      <c r="H39" s="306"/>
      <c r="I39" s="306"/>
      <c r="J39" s="306"/>
      <c r="K39" s="306"/>
      <c r="L39" s="306"/>
      <c r="M39" s="306"/>
      <c r="N39" s="306"/>
      <c r="O39" s="306"/>
      <c r="P39" s="307"/>
    </row>
    <row r="40" spans="1:18" x14ac:dyDescent="0.2">
      <c r="A40" s="114" t="s">
        <v>257</v>
      </c>
      <c r="B40" s="305" t="s">
        <v>298</v>
      </c>
      <c r="C40" s="306"/>
      <c r="D40" s="306"/>
      <c r="E40" s="306"/>
      <c r="F40" s="306"/>
      <c r="G40" s="306"/>
      <c r="H40" s="306"/>
      <c r="I40" s="306"/>
      <c r="J40" s="306"/>
      <c r="K40" s="306"/>
      <c r="L40" s="306"/>
      <c r="M40" s="306"/>
      <c r="N40" s="306"/>
      <c r="O40" s="306"/>
      <c r="P40" s="307"/>
    </row>
    <row r="41" spans="1:18" x14ac:dyDescent="0.2">
      <c r="A41" s="114"/>
      <c r="B41" s="305" t="s">
        <v>297</v>
      </c>
      <c r="C41" s="306"/>
      <c r="D41" s="306"/>
      <c r="E41" s="306"/>
      <c r="F41" s="306"/>
      <c r="G41" s="306"/>
      <c r="H41" s="306"/>
      <c r="I41" s="306"/>
      <c r="J41" s="306"/>
      <c r="K41" s="306"/>
      <c r="L41" s="306"/>
      <c r="M41" s="306"/>
      <c r="N41" s="306"/>
      <c r="O41" s="306"/>
      <c r="P41" s="307"/>
    </row>
    <row r="42" spans="1:18" x14ac:dyDescent="0.2">
      <c r="A42" s="114" t="s">
        <v>264</v>
      </c>
      <c r="B42" s="305" t="s">
        <v>299</v>
      </c>
      <c r="C42" s="306"/>
      <c r="D42" s="306"/>
      <c r="E42" s="306"/>
      <c r="F42" s="306"/>
      <c r="G42" s="306"/>
      <c r="H42" s="306"/>
      <c r="I42" s="306"/>
      <c r="J42" s="306"/>
      <c r="K42" s="306"/>
      <c r="L42" s="306"/>
      <c r="M42" s="306"/>
      <c r="N42" s="306"/>
      <c r="O42" s="306"/>
      <c r="P42" s="307"/>
    </row>
    <row r="43" spans="1:18" x14ac:dyDescent="0.2">
      <c r="A43" s="114"/>
      <c r="B43" s="305" t="s">
        <v>297</v>
      </c>
      <c r="C43" s="306"/>
      <c r="D43" s="306"/>
      <c r="E43" s="306"/>
      <c r="F43" s="306"/>
      <c r="G43" s="306"/>
      <c r="H43" s="306"/>
      <c r="I43" s="306"/>
      <c r="J43" s="306"/>
      <c r="K43" s="306"/>
      <c r="L43" s="306"/>
      <c r="M43" s="306"/>
      <c r="N43" s="306"/>
      <c r="O43" s="306"/>
      <c r="P43" s="307"/>
    </row>
    <row r="44" spans="1:18" ht="15" x14ac:dyDescent="0.25">
      <c r="A44" s="114" t="s">
        <v>203</v>
      </c>
      <c r="B44" s="305" t="s">
        <v>300</v>
      </c>
      <c r="C44" s="318"/>
      <c r="D44" s="318"/>
      <c r="E44" s="318"/>
      <c r="F44" s="318"/>
      <c r="G44" s="318"/>
      <c r="H44" s="318"/>
      <c r="I44" s="318"/>
      <c r="J44" s="318"/>
      <c r="K44" s="318"/>
      <c r="L44" s="318"/>
      <c r="M44" s="318"/>
      <c r="N44" s="318"/>
      <c r="O44" s="318"/>
      <c r="P44" s="319"/>
    </row>
    <row r="45" spans="1:18" x14ac:dyDescent="0.2">
      <c r="A45" s="114"/>
      <c r="B45" s="305" t="s">
        <v>297</v>
      </c>
      <c r="C45" s="306"/>
      <c r="D45" s="306"/>
      <c r="E45" s="306"/>
      <c r="F45" s="306"/>
      <c r="G45" s="306"/>
      <c r="H45" s="306"/>
      <c r="I45" s="306"/>
      <c r="J45" s="306"/>
      <c r="K45" s="306"/>
      <c r="L45" s="306"/>
      <c r="M45" s="306"/>
      <c r="N45" s="306"/>
      <c r="O45" s="306"/>
      <c r="P45" s="307"/>
    </row>
    <row r="46" spans="1:18" x14ac:dyDescent="0.2">
      <c r="A46" s="113" t="s">
        <v>188</v>
      </c>
      <c r="B46" s="305" t="s">
        <v>301</v>
      </c>
      <c r="C46" s="306"/>
      <c r="D46" s="306"/>
      <c r="E46" s="306"/>
      <c r="F46" s="306"/>
      <c r="G46" s="306"/>
      <c r="H46" s="306"/>
      <c r="I46" s="306"/>
      <c r="J46" s="306"/>
      <c r="K46" s="306"/>
      <c r="L46" s="306"/>
      <c r="M46" s="306"/>
      <c r="N46" s="306"/>
      <c r="O46" s="306"/>
      <c r="P46" s="307"/>
    </row>
    <row r="47" spans="1:18" x14ac:dyDescent="0.2">
      <c r="A47" s="113" t="s">
        <v>160</v>
      </c>
      <c r="B47" s="305" t="s">
        <v>302</v>
      </c>
      <c r="C47" s="306"/>
      <c r="D47" s="306"/>
      <c r="E47" s="306"/>
      <c r="F47" s="306"/>
      <c r="G47" s="306"/>
      <c r="H47" s="306"/>
      <c r="I47" s="306"/>
      <c r="J47" s="306"/>
      <c r="K47" s="306"/>
      <c r="L47" s="306"/>
      <c r="M47" s="306"/>
      <c r="N47" s="306"/>
      <c r="O47" s="306"/>
      <c r="P47" s="307"/>
    </row>
    <row r="48" spans="1:18" x14ac:dyDescent="0.2">
      <c r="A48" s="113" t="s">
        <v>213</v>
      </c>
      <c r="B48" s="305" t="s">
        <v>303</v>
      </c>
      <c r="C48" s="306"/>
      <c r="D48" s="306"/>
      <c r="E48" s="306"/>
      <c r="F48" s="306"/>
      <c r="G48" s="306"/>
      <c r="H48" s="306"/>
      <c r="I48" s="306"/>
      <c r="J48" s="306"/>
      <c r="K48" s="306"/>
      <c r="L48" s="306"/>
      <c r="M48" s="306"/>
      <c r="N48" s="306"/>
      <c r="O48" s="306"/>
      <c r="P48" s="307"/>
    </row>
    <row r="49" spans="1:16" x14ac:dyDescent="0.2">
      <c r="A49" s="114" t="s">
        <v>162</v>
      </c>
      <c r="B49" s="305" t="s">
        <v>304</v>
      </c>
      <c r="C49" s="306"/>
      <c r="D49" s="306"/>
      <c r="E49" s="306"/>
      <c r="F49" s="306"/>
      <c r="G49" s="306"/>
      <c r="H49" s="306"/>
      <c r="I49" s="306"/>
      <c r="J49" s="306"/>
      <c r="K49" s="306"/>
      <c r="L49" s="306"/>
      <c r="M49" s="306"/>
      <c r="N49" s="306"/>
      <c r="O49" s="306"/>
      <c r="P49" s="307"/>
    </row>
    <row r="50" spans="1:16" ht="13.5" thickBot="1" x14ac:dyDescent="0.25">
      <c r="A50" s="303" t="s">
        <v>192</v>
      </c>
      <c r="B50" s="315" t="s">
        <v>305</v>
      </c>
      <c r="C50" s="316"/>
      <c r="D50" s="316"/>
      <c r="E50" s="316"/>
      <c r="F50" s="316"/>
      <c r="G50" s="316"/>
      <c r="H50" s="316"/>
      <c r="I50" s="316"/>
      <c r="J50" s="316"/>
      <c r="K50" s="316"/>
      <c r="L50" s="316"/>
      <c r="M50" s="316"/>
      <c r="N50" s="316"/>
      <c r="O50" s="316"/>
      <c r="P50" s="317"/>
    </row>
    <row r="51" spans="1:16" ht="13.5" thickTop="1" x14ac:dyDescent="0.2"/>
  </sheetData>
  <sheetProtection algorithmName="SHA-512" hashValue="x+fPAvs2koxKCJwy49ACRr/bpsFPsMr+d0FFJe8OA4GDbHSantoonAscG9dWZ8bTS2gfbKyuLTlDg2eG4TCAYQ==" saltValue="fc7wQ78RyzdLKjDbB6572w==" spinCount="100000" sheet="1" selectLockedCells="1"/>
  <mergeCells count="43">
    <mergeCell ref="A1:P1"/>
    <mergeCell ref="B2:P2"/>
    <mergeCell ref="B3:P3"/>
    <mergeCell ref="B37:P37"/>
    <mergeCell ref="B14:P14"/>
    <mergeCell ref="B15:P15"/>
    <mergeCell ref="B16:P16"/>
    <mergeCell ref="B22:P22"/>
    <mergeCell ref="B23:P23"/>
    <mergeCell ref="B31:P31"/>
    <mergeCell ref="A21:P21"/>
    <mergeCell ref="A13:P13"/>
    <mergeCell ref="B17:P17"/>
    <mergeCell ref="B18:P18"/>
    <mergeCell ref="A4:P4"/>
    <mergeCell ref="A5:E5"/>
    <mergeCell ref="B50:P50"/>
    <mergeCell ref="B49:P49"/>
    <mergeCell ref="B46:P46"/>
    <mergeCell ref="B47:P47"/>
    <mergeCell ref="B39:P39"/>
    <mergeCell ref="B41:P41"/>
    <mergeCell ref="B43:P43"/>
    <mergeCell ref="B45:P45"/>
    <mergeCell ref="B48:P48"/>
    <mergeCell ref="B40:P40"/>
    <mergeCell ref="B44:P44"/>
    <mergeCell ref="B30:P30"/>
    <mergeCell ref="B19:P19"/>
    <mergeCell ref="A20:P20"/>
    <mergeCell ref="B24:P24"/>
    <mergeCell ref="B42:P42"/>
    <mergeCell ref="B32:P32"/>
    <mergeCell ref="B26:P26"/>
    <mergeCell ref="B25:P25"/>
    <mergeCell ref="B27:P27"/>
    <mergeCell ref="B28:P28"/>
    <mergeCell ref="B29:P29"/>
    <mergeCell ref="B35:P35"/>
    <mergeCell ref="B36:P36"/>
    <mergeCell ref="B38:P38"/>
    <mergeCell ref="B33:P33"/>
    <mergeCell ref="B34:P34"/>
  </mergeCells>
  <pageMargins left="0.70866141732283472" right="0.70866141732283472" top="0.74803149606299213" bottom="0.74803149606299213" header="0.31496062992125984" footer="0.31496062992125984"/>
  <pageSetup paperSize="9" scale="65" orientation="landscape" r:id="rId1"/>
  <headerFooter>
    <oddFooter>&amp;R&amp;D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EF21-BFD8-4990-802F-A97B98988021}">
  <sheetPr codeName="Blad5"/>
  <dimension ref="A1:V90"/>
  <sheetViews>
    <sheetView topLeftCell="A23" zoomScaleNormal="100" workbookViewId="0">
      <selection activeCell="W41" sqref="W41"/>
    </sheetView>
  </sheetViews>
  <sheetFormatPr defaultRowHeight="15" x14ac:dyDescent="0.25"/>
  <cols>
    <col min="1" max="1" width="10.7109375" customWidth="1"/>
    <col min="10" max="10" width="1.7109375" customWidth="1"/>
    <col min="11" max="11" width="10.7109375" customWidth="1"/>
    <col min="20" max="20" width="1.7109375" customWidth="1"/>
    <col min="21" max="22" width="13.28515625" customWidth="1"/>
  </cols>
  <sheetData>
    <row r="1" spans="1:22" ht="17.25" thickTop="1" thickBot="1" x14ac:dyDescent="0.3">
      <c r="A1" s="387" t="s">
        <v>333</v>
      </c>
      <c r="B1" s="388"/>
      <c r="C1" s="388"/>
      <c r="D1" s="388"/>
      <c r="E1" s="388"/>
      <c r="F1" s="388"/>
      <c r="G1" s="388"/>
      <c r="H1" s="388"/>
      <c r="I1" s="389"/>
      <c r="J1" s="232"/>
      <c r="K1" s="387" t="s">
        <v>334</v>
      </c>
      <c r="L1" s="388"/>
      <c r="M1" s="388"/>
      <c r="N1" s="388"/>
      <c r="O1" s="388"/>
      <c r="P1" s="388"/>
      <c r="Q1" s="388"/>
      <c r="R1" s="388"/>
      <c r="S1" s="408"/>
      <c r="U1" s="387" t="s">
        <v>335</v>
      </c>
      <c r="V1" s="407"/>
    </row>
    <row r="2" spans="1:22" ht="16.5" thickTop="1" thickBot="1" x14ac:dyDescent="0.3">
      <c r="A2" s="233"/>
      <c r="B2" s="234" t="s">
        <v>173</v>
      </c>
      <c r="C2" s="234" t="s">
        <v>174</v>
      </c>
      <c r="D2" s="234" t="s">
        <v>175</v>
      </c>
      <c r="E2" s="234" t="s">
        <v>176</v>
      </c>
      <c r="F2" s="234" t="s">
        <v>177</v>
      </c>
      <c r="G2" s="234" t="s">
        <v>178</v>
      </c>
      <c r="H2" s="235" t="s">
        <v>179</v>
      </c>
      <c r="I2" s="236" t="s">
        <v>131</v>
      </c>
      <c r="K2" s="237"/>
      <c r="L2" s="234" t="s">
        <v>173</v>
      </c>
      <c r="M2" s="234" t="s">
        <v>174</v>
      </c>
      <c r="N2" s="234" t="s">
        <v>175</v>
      </c>
      <c r="O2" s="234" t="s">
        <v>176</v>
      </c>
      <c r="P2" s="234" t="s">
        <v>177</v>
      </c>
      <c r="Q2" s="234" t="s">
        <v>178</v>
      </c>
      <c r="R2" s="235" t="s">
        <v>179</v>
      </c>
      <c r="S2" s="236" t="s">
        <v>131</v>
      </c>
      <c r="U2" s="402" t="s">
        <v>191</v>
      </c>
      <c r="V2" s="389"/>
    </row>
    <row r="3" spans="1:22" x14ac:dyDescent="0.25">
      <c r="A3" s="239" t="s">
        <v>119</v>
      </c>
      <c r="B3" s="42"/>
      <c r="C3" s="42"/>
      <c r="D3" s="42"/>
      <c r="E3" s="42"/>
      <c r="F3" s="42"/>
      <c r="G3" s="42"/>
      <c r="H3" s="140"/>
      <c r="I3" s="240">
        <f>SUM(B3:H3)</f>
        <v>0</v>
      </c>
      <c r="K3" s="239" t="s">
        <v>119</v>
      </c>
      <c r="L3" s="42"/>
      <c r="M3" s="42"/>
      <c r="N3" s="42"/>
      <c r="O3" s="42"/>
      <c r="P3" s="42"/>
      <c r="Q3" s="42"/>
      <c r="R3" s="140"/>
      <c r="S3" s="240">
        <f>SUM(L3:R3)</f>
        <v>0</v>
      </c>
      <c r="U3" s="239" t="s">
        <v>119</v>
      </c>
      <c r="V3" s="241">
        <f>+I3+S3</f>
        <v>0</v>
      </c>
    </row>
    <row r="4" spans="1:22" x14ac:dyDescent="0.25">
      <c r="A4" s="242" t="s">
        <v>120</v>
      </c>
      <c r="B4" s="44"/>
      <c r="C4" s="44"/>
      <c r="D4" s="44"/>
      <c r="E4" s="44"/>
      <c r="F4" s="44"/>
      <c r="G4" s="44"/>
      <c r="H4" s="141"/>
      <c r="I4" s="243">
        <f t="shared" ref="I4:I14" si="0">SUM(B4:H4)</f>
        <v>0</v>
      </c>
      <c r="K4" s="242" t="s">
        <v>120</v>
      </c>
      <c r="L4" s="44"/>
      <c r="M4" s="44"/>
      <c r="N4" s="44"/>
      <c r="O4" s="44"/>
      <c r="P4" s="44"/>
      <c r="Q4" s="44"/>
      <c r="R4" s="141"/>
      <c r="S4" s="243">
        <f t="shared" ref="S4:S14" si="1">SUM(L4:R4)</f>
        <v>0</v>
      </c>
      <c r="U4" s="242" t="s">
        <v>120</v>
      </c>
      <c r="V4" s="244">
        <f t="shared" ref="V4:V14" si="2">+I4+S4</f>
        <v>0</v>
      </c>
    </row>
    <row r="5" spans="1:22" x14ac:dyDescent="0.25">
      <c r="A5" s="245" t="s">
        <v>121</v>
      </c>
      <c r="B5" s="44"/>
      <c r="C5" s="44"/>
      <c r="D5" s="44"/>
      <c r="E5" s="44"/>
      <c r="F5" s="44"/>
      <c r="G5" s="44"/>
      <c r="H5" s="141"/>
      <c r="I5" s="243">
        <f t="shared" si="0"/>
        <v>0</v>
      </c>
      <c r="K5" s="245" t="s">
        <v>121</v>
      </c>
      <c r="L5" s="44"/>
      <c r="M5" s="44"/>
      <c r="N5" s="44"/>
      <c r="O5" s="44"/>
      <c r="P5" s="44"/>
      <c r="Q5" s="44"/>
      <c r="R5" s="141"/>
      <c r="S5" s="243">
        <f t="shared" si="1"/>
        <v>0</v>
      </c>
      <c r="U5" s="245" t="s">
        <v>121</v>
      </c>
      <c r="V5" s="244">
        <f t="shared" si="2"/>
        <v>0</v>
      </c>
    </row>
    <row r="6" spans="1:22" x14ac:dyDescent="0.25">
      <c r="A6" s="246" t="s">
        <v>122</v>
      </c>
      <c r="B6" s="44"/>
      <c r="C6" s="44"/>
      <c r="D6" s="44"/>
      <c r="E6" s="44"/>
      <c r="F6" s="44"/>
      <c r="G6" s="44"/>
      <c r="H6" s="141"/>
      <c r="I6" s="243">
        <f t="shared" si="0"/>
        <v>0</v>
      </c>
      <c r="K6" s="246" t="s">
        <v>122</v>
      </c>
      <c r="L6" s="44"/>
      <c r="M6" s="44"/>
      <c r="N6" s="44"/>
      <c r="O6" s="44"/>
      <c r="P6" s="44"/>
      <c r="Q6" s="44"/>
      <c r="R6" s="141"/>
      <c r="S6" s="243">
        <f t="shared" si="1"/>
        <v>0</v>
      </c>
      <c r="U6" s="246" t="s">
        <v>122</v>
      </c>
      <c r="V6" s="244">
        <f t="shared" si="2"/>
        <v>0</v>
      </c>
    </row>
    <row r="7" spans="1:22" x14ac:dyDescent="0.25">
      <c r="A7" s="242" t="s">
        <v>123</v>
      </c>
      <c r="B7" s="44"/>
      <c r="C7" s="44"/>
      <c r="D7" s="44"/>
      <c r="E7" s="44"/>
      <c r="F7" s="44"/>
      <c r="G7" s="44"/>
      <c r="H7" s="141"/>
      <c r="I7" s="243">
        <f t="shared" si="0"/>
        <v>0</v>
      </c>
      <c r="K7" s="242" t="s">
        <v>123</v>
      </c>
      <c r="L7" s="44"/>
      <c r="M7" s="44"/>
      <c r="N7" s="44"/>
      <c r="O7" s="44"/>
      <c r="P7" s="44"/>
      <c r="Q7" s="44"/>
      <c r="R7" s="141"/>
      <c r="S7" s="243">
        <f t="shared" si="1"/>
        <v>0</v>
      </c>
      <c r="U7" s="242" t="s">
        <v>123</v>
      </c>
      <c r="V7" s="244">
        <f t="shared" si="2"/>
        <v>0</v>
      </c>
    </row>
    <row r="8" spans="1:22" x14ac:dyDescent="0.25">
      <c r="A8" s="242" t="s">
        <v>124</v>
      </c>
      <c r="B8" s="44"/>
      <c r="C8" s="44"/>
      <c r="D8" s="44"/>
      <c r="E8" s="44"/>
      <c r="F8" s="44"/>
      <c r="G8" s="44"/>
      <c r="H8" s="141"/>
      <c r="I8" s="243">
        <f t="shared" si="0"/>
        <v>0</v>
      </c>
      <c r="K8" s="242" t="s">
        <v>124</v>
      </c>
      <c r="L8" s="44"/>
      <c r="M8" s="44"/>
      <c r="N8" s="44"/>
      <c r="O8" s="44"/>
      <c r="P8" s="44"/>
      <c r="Q8" s="44"/>
      <c r="R8" s="141"/>
      <c r="S8" s="243">
        <f t="shared" si="1"/>
        <v>0</v>
      </c>
      <c r="U8" s="242" t="s">
        <v>124</v>
      </c>
      <c r="V8" s="244">
        <f t="shared" si="2"/>
        <v>0</v>
      </c>
    </row>
    <row r="9" spans="1:22" x14ac:dyDescent="0.25">
      <c r="A9" s="245" t="s">
        <v>125</v>
      </c>
      <c r="B9" s="44"/>
      <c r="C9" s="44"/>
      <c r="D9" s="44"/>
      <c r="E9" s="44"/>
      <c r="F9" s="44"/>
      <c r="G9" s="44"/>
      <c r="H9" s="141"/>
      <c r="I9" s="243">
        <f t="shared" si="0"/>
        <v>0</v>
      </c>
      <c r="K9" s="245" t="s">
        <v>125</v>
      </c>
      <c r="L9" s="44"/>
      <c r="M9" s="44"/>
      <c r="N9" s="44"/>
      <c r="O9" s="44"/>
      <c r="P9" s="44"/>
      <c r="Q9" s="44"/>
      <c r="R9" s="141"/>
      <c r="S9" s="243">
        <f t="shared" si="1"/>
        <v>0</v>
      </c>
      <c r="U9" s="245" t="s">
        <v>125</v>
      </c>
      <c r="V9" s="244">
        <f t="shared" si="2"/>
        <v>0</v>
      </c>
    </row>
    <row r="10" spans="1:22" x14ac:dyDescent="0.25">
      <c r="A10" s="246" t="s">
        <v>126</v>
      </c>
      <c r="B10" s="44"/>
      <c r="C10" s="44"/>
      <c r="D10" s="44"/>
      <c r="E10" s="44"/>
      <c r="F10" s="44"/>
      <c r="G10" s="44"/>
      <c r="H10" s="141"/>
      <c r="I10" s="243">
        <f t="shared" si="0"/>
        <v>0</v>
      </c>
      <c r="K10" s="246" t="s">
        <v>126</v>
      </c>
      <c r="L10" s="44"/>
      <c r="M10" s="44"/>
      <c r="N10" s="44"/>
      <c r="O10" s="44"/>
      <c r="P10" s="44"/>
      <c r="Q10" s="44"/>
      <c r="R10" s="141"/>
      <c r="S10" s="243">
        <f t="shared" si="1"/>
        <v>0</v>
      </c>
      <c r="U10" s="246" t="s">
        <v>126</v>
      </c>
      <c r="V10" s="244">
        <f t="shared" si="2"/>
        <v>0</v>
      </c>
    </row>
    <row r="11" spans="1:22" x14ac:dyDescent="0.25">
      <c r="A11" s="242" t="s">
        <v>127</v>
      </c>
      <c r="B11" s="44"/>
      <c r="C11" s="44"/>
      <c r="D11" s="44"/>
      <c r="E11" s="44"/>
      <c r="F11" s="44"/>
      <c r="G11" s="44"/>
      <c r="H11" s="141"/>
      <c r="I11" s="243">
        <f t="shared" si="0"/>
        <v>0</v>
      </c>
      <c r="K11" s="242" t="s">
        <v>127</v>
      </c>
      <c r="L11" s="44"/>
      <c r="M11" s="44"/>
      <c r="N11" s="44"/>
      <c r="O11" s="44"/>
      <c r="P11" s="44"/>
      <c r="Q11" s="44"/>
      <c r="R11" s="141"/>
      <c r="S11" s="243">
        <f t="shared" si="1"/>
        <v>0</v>
      </c>
      <c r="U11" s="242" t="s">
        <v>127</v>
      </c>
      <c r="V11" s="244">
        <f t="shared" si="2"/>
        <v>0</v>
      </c>
    </row>
    <row r="12" spans="1:22" x14ac:dyDescent="0.25">
      <c r="A12" s="242" t="s">
        <v>128</v>
      </c>
      <c r="B12" s="44"/>
      <c r="C12" s="44"/>
      <c r="D12" s="44"/>
      <c r="E12" s="44"/>
      <c r="F12" s="44"/>
      <c r="G12" s="44"/>
      <c r="H12" s="141"/>
      <c r="I12" s="243">
        <f t="shared" si="0"/>
        <v>0</v>
      </c>
      <c r="K12" s="242" t="s">
        <v>128</v>
      </c>
      <c r="L12" s="44"/>
      <c r="M12" s="44"/>
      <c r="N12" s="44"/>
      <c r="O12" s="44"/>
      <c r="P12" s="44"/>
      <c r="Q12" s="44"/>
      <c r="R12" s="141"/>
      <c r="S12" s="243">
        <f t="shared" si="1"/>
        <v>0</v>
      </c>
      <c r="U12" s="242" t="s">
        <v>128</v>
      </c>
      <c r="V12" s="244">
        <f t="shared" si="2"/>
        <v>0</v>
      </c>
    </row>
    <row r="13" spans="1:22" x14ac:dyDescent="0.25">
      <c r="A13" s="245" t="s">
        <v>129</v>
      </c>
      <c r="B13" s="44"/>
      <c r="C13" s="44"/>
      <c r="D13" s="44"/>
      <c r="E13" s="44"/>
      <c r="F13" s="44"/>
      <c r="G13" s="44"/>
      <c r="H13" s="141"/>
      <c r="I13" s="243">
        <f t="shared" si="0"/>
        <v>0</v>
      </c>
      <c r="K13" s="245" t="s">
        <v>129</v>
      </c>
      <c r="L13" s="44"/>
      <c r="M13" s="44"/>
      <c r="N13" s="44"/>
      <c r="O13" s="44"/>
      <c r="P13" s="44"/>
      <c r="Q13" s="44"/>
      <c r="R13" s="141"/>
      <c r="S13" s="243">
        <f t="shared" si="1"/>
        <v>0</v>
      </c>
      <c r="U13" s="245" t="s">
        <v>129</v>
      </c>
      <c r="V13" s="244">
        <f t="shared" si="2"/>
        <v>0</v>
      </c>
    </row>
    <row r="14" spans="1:22" ht="15.75" thickBot="1" x14ac:dyDescent="0.3">
      <c r="A14" s="247" t="s">
        <v>130</v>
      </c>
      <c r="B14" s="44"/>
      <c r="C14" s="44"/>
      <c r="D14" s="46"/>
      <c r="E14" s="46"/>
      <c r="F14" s="46"/>
      <c r="G14" s="46"/>
      <c r="H14" s="142"/>
      <c r="I14" s="248">
        <f t="shared" si="0"/>
        <v>0</v>
      </c>
      <c r="K14" s="247" t="s">
        <v>130</v>
      </c>
      <c r="L14" s="46"/>
      <c r="M14" s="46"/>
      <c r="N14" s="46"/>
      <c r="O14" s="46"/>
      <c r="P14" s="46"/>
      <c r="Q14" s="46"/>
      <c r="R14" s="142"/>
      <c r="S14" s="248">
        <f t="shared" si="1"/>
        <v>0</v>
      </c>
      <c r="U14" s="247" t="s">
        <v>130</v>
      </c>
      <c r="V14" s="249">
        <f t="shared" si="2"/>
        <v>0</v>
      </c>
    </row>
    <row r="15" spans="1:22" ht="16.5" thickTop="1" thickBot="1" x14ac:dyDescent="0.3">
      <c r="A15" s="250" t="s">
        <v>131</v>
      </c>
      <c r="B15" s="251"/>
      <c r="C15" s="251"/>
      <c r="D15" s="251"/>
      <c r="E15" s="251"/>
      <c r="F15" s="251"/>
      <c r="G15" s="251"/>
      <c r="H15" s="252"/>
      <c r="I15" s="253">
        <f>SUM(I3:I14)</f>
        <v>0</v>
      </c>
      <c r="K15" s="238" t="s">
        <v>131</v>
      </c>
      <c r="L15" s="251"/>
      <c r="M15" s="251"/>
      <c r="N15" s="251"/>
      <c r="O15" s="251"/>
      <c r="P15" s="251"/>
      <c r="Q15" s="251"/>
      <c r="R15" s="252"/>
      <c r="S15" s="253">
        <f>SUM(S3:S14)</f>
        <v>0</v>
      </c>
      <c r="U15" s="238" t="s">
        <v>131</v>
      </c>
      <c r="V15" s="50">
        <f>SUM(V3:V14)</f>
        <v>0</v>
      </c>
    </row>
    <row r="16" spans="1:22" ht="16.5" thickTop="1" thickBot="1" x14ac:dyDescent="0.3">
      <c r="V16" s="36"/>
    </row>
    <row r="17" spans="1:22" ht="17.25" thickTop="1" thickBot="1" x14ac:dyDescent="0.3">
      <c r="A17" s="355" t="s">
        <v>336</v>
      </c>
      <c r="B17" s="356"/>
      <c r="C17" s="356"/>
      <c r="D17" s="357"/>
      <c r="E17" s="357"/>
      <c r="F17" s="358"/>
      <c r="G17" s="358"/>
      <c r="H17" s="358"/>
      <c r="I17" s="359"/>
      <c r="K17" s="355" t="s">
        <v>337</v>
      </c>
      <c r="L17" s="356"/>
      <c r="M17" s="356"/>
      <c r="N17" s="357"/>
      <c r="O17" s="357"/>
      <c r="P17" s="358"/>
      <c r="Q17" s="358"/>
      <c r="R17" s="358"/>
      <c r="S17" s="359"/>
    </row>
    <row r="18" spans="1:22" ht="15.75" thickTop="1" x14ac:dyDescent="0.25">
      <c r="A18" s="404" t="s">
        <v>271</v>
      </c>
      <c r="B18" s="394"/>
      <c r="C18" s="394"/>
      <c r="D18" s="394"/>
      <c r="E18" s="394"/>
      <c r="F18" s="395"/>
      <c r="G18" s="395"/>
      <c r="H18" s="395"/>
      <c r="I18" s="396"/>
      <c r="K18" s="404" t="s">
        <v>272</v>
      </c>
      <c r="L18" s="394"/>
      <c r="M18" s="394"/>
      <c r="N18" s="394"/>
      <c r="O18" s="394"/>
      <c r="P18" s="395"/>
      <c r="Q18" s="395"/>
      <c r="R18" s="395"/>
      <c r="S18" s="396"/>
    </row>
    <row r="19" spans="1:22" x14ac:dyDescent="0.25">
      <c r="A19" s="393"/>
      <c r="B19" s="394"/>
      <c r="C19" s="394"/>
      <c r="D19" s="394"/>
      <c r="E19" s="394"/>
      <c r="F19" s="395"/>
      <c r="G19" s="395"/>
      <c r="H19" s="395"/>
      <c r="I19" s="396"/>
      <c r="K19" s="393"/>
      <c r="L19" s="394"/>
      <c r="M19" s="394"/>
      <c r="N19" s="394"/>
      <c r="O19" s="394"/>
      <c r="P19" s="395"/>
      <c r="Q19" s="395"/>
      <c r="R19" s="395"/>
      <c r="S19" s="396"/>
    </row>
    <row r="20" spans="1:22" x14ac:dyDescent="0.25">
      <c r="A20" s="393"/>
      <c r="B20" s="394"/>
      <c r="C20" s="394"/>
      <c r="D20" s="394"/>
      <c r="E20" s="394"/>
      <c r="F20" s="395"/>
      <c r="G20" s="395"/>
      <c r="H20" s="395"/>
      <c r="I20" s="396"/>
      <c r="K20" s="393"/>
      <c r="L20" s="394"/>
      <c r="M20" s="394"/>
      <c r="N20" s="394"/>
      <c r="O20" s="394"/>
      <c r="P20" s="395"/>
      <c r="Q20" s="395"/>
      <c r="R20" s="395"/>
      <c r="S20" s="396"/>
    </row>
    <row r="21" spans="1:22" ht="15.75" thickBot="1" x14ac:dyDescent="0.3">
      <c r="A21" s="405"/>
      <c r="B21" s="406"/>
      <c r="C21" s="406"/>
      <c r="D21" s="406"/>
      <c r="E21" s="406"/>
      <c r="F21" s="398"/>
      <c r="G21" s="398"/>
      <c r="H21" s="398"/>
      <c r="I21" s="399"/>
      <c r="K21" s="405"/>
      <c r="L21" s="406"/>
      <c r="M21" s="406"/>
      <c r="N21" s="406"/>
      <c r="O21" s="406"/>
      <c r="P21" s="398"/>
      <c r="Q21" s="398"/>
      <c r="R21" s="398"/>
      <c r="S21" s="399"/>
    </row>
    <row r="22" spans="1:22" ht="16.5" thickTop="1" thickBot="1" x14ac:dyDescent="0.3"/>
    <row r="23" spans="1:22" ht="17.25" thickTop="1" thickBot="1" x14ac:dyDescent="0.3">
      <c r="A23" s="387" t="s">
        <v>338</v>
      </c>
      <c r="B23" s="388"/>
      <c r="C23" s="388"/>
      <c r="D23" s="388"/>
      <c r="E23" s="388"/>
      <c r="F23" s="388"/>
      <c r="G23" s="388"/>
      <c r="H23" s="388"/>
      <c r="I23" s="389"/>
      <c r="J23" s="232"/>
      <c r="K23" s="387" t="s">
        <v>339</v>
      </c>
      <c r="L23" s="388"/>
      <c r="M23" s="388"/>
      <c r="N23" s="388"/>
      <c r="O23" s="388"/>
      <c r="P23" s="388"/>
      <c r="Q23" s="388"/>
      <c r="R23" s="388"/>
      <c r="S23" s="389"/>
      <c r="T23" s="232"/>
      <c r="U23" s="387" t="s">
        <v>335</v>
      </c>
      <c r="V23" s="407"/>
    </row>
    <row r="24" spans="1:22" ht="16.5" thickTop="1" thickBot="1" x14ac:dyDescent="0.3">
      <c r="A24" s="237"/>
      <c r="B24" s="234" t="s">
        <v>180</v>
      </c>
      <c r="C24" s="234" t="s">
        <v>182</v>
      </c>
      <c r="D24" s="234" t="s">
        <v>183</v>
      </c>
      <c r="E24" s="234" t="s">
        <v>184</v>
      </c>
      <c r="F24" s="234" t="s">
        <v>185</v>
      </c>
      <c r="G24" s="234" t="s">
        <v>186</v>
      </c>
      <c r="H24" s="234" t="s">
        <v>195</v>
      </c>
      <c r="I24" s="236" t="s">
        <v>131</v>
      </c>
      <c r="K24" s="237"/>
      <c r="L24" s="234" t="s">
        <v>180</v>
      </c>
      <c r="M24" s="234" t="s">
        <v>182</v>
      </c>
      <c r="N24" s="234" t="s">
        <v>183</v>
      </c>
      <c r="O24" s="234" t="s">
        <v>184</v>
      </c>
      <c r="P24" s="234" t="s">
        <v>185</v>
      </c>
      <c r="Q24" s="234" t="s">
        <v>186</v>
      </c>
      <c r="R24" s="234" t="s">
        <v>195</v>
      </c>
      <c r="S24" s="236" t="s">
        <v>131</v>
      </c>
      <c r="U24" s="402" t="s">
        <v>191</v>
      </c>
      <c r="V24" s="403"/>
    </row>
    <row r="25" spans="1:22" x14ac:dyDescent="0.25">
      <c r="A25" s="239" t="s">
        <v>119</v>
      </c>
      <c r="B25" s="42"/>
      <c r="C25" s="42"/>
      <c r="D25" s="42"/>
      <c r="E25" s="42"/>
      <c r="F25" s="42"/>
      <c r="G25" s="42"/>
      <c r="H25" s="140"/>
      <c r="I25" s="254">
        <f>SUM(B25:H25)</f>
        <v>0</v>
      </c>
      <c r="K25" s="239" t="s">
        <v>119</v>
      </c>
      <c r="L25" s="42"/>
      <c r="M25" s="42"/>
      <c r="N25" s="42"/>
      <c r="O25" s="42"/>
      <c r="P25" s="42"/>
      <c r="Q25" s="42"/>
      <c r="R25" s="140"/>
      <c r="S25" s="254">
        <f>SUM(L25:R25)</f>
        <v>0</v>
      </c>
      <c r="U25" s="255" t="s">
        <v>119</v>
      </c>
      <c r="V25" s="241">
        <f>+I25+S25</f>
        <v>0</v>
      </c>
    </row>
    <row r="26" spans="1:22" x14ac:dyDescent="0.25">
      <c r="A26" s="242" t="s">
        <v>120</v>
      </c>
      <c r="B26" s="44"/>
      <c r="C26" s="44"/>
      <c r="D26" s="44"/>
      <c r="E26" s="44"/>
      <c r="F26" s="44"/>
      <c r="G26" s="44"/>
      <c r="H26" s="141"/>
      <c r="I26" s="256">
        <f t="shared" ref="I26:I36" si="3">SUM(B26:H26)</f>
        <v>0</v>
      </c>
      <c r="K26" s="242" t="s">
        <v>120</v>
      </c>
      <c r="L26" s="44"/>
      <c r="M26" s="44"/>
      <c r="N26" s="44"/>
      <c r="O26" s="44"/>
      <c r="P26" s="44"/>
      <c r="Q26" s="44"/>
      <c r="R26" s="141"/>
      <c r="S26" s="256">
        <f t="shared" ref="S26:S36" si="4">SUM(L26:R26)</f>
        <v>0</v>
      </c>
      <c r="U26" s="246" t="s">
        <v>120</v>
      </c>
      <c r="V26" s="244">
        <f t="shared" ref="V26:V36" si="5">+I26+S26</f>
        <v>0</v>
      </c>
    </row>
    <row r="27" spans="1:22" x14ac:dyDescent="0.25">
      <c r="A27" s="245" t="s">
        <v>121</v>
      </c>
      <c r="B27" s="44"/>
      <c r="C27" s="44"/>
      <c r="D27" s="44"/>
      <c r="E27" s="44"/>
      <c r="F27" s="44"/>
      <c r="G27" s="44"/>
      <c r="H27" s="141"/>
      <c r="I27" s="256">
        <f t="shared" si="3"/>
        <v>0</v>
      </c>
      <c r="K27" s="245" t="s">
        <v>121</v>
      </c>
      <c r="L27" s="44"/>
      <c r="M27" s="44"/>
      <c r="N27" s="44"/>
      <c r="O27" s="44"/>
      <c r="P27" s="44"/>
      <c r="Q27" s="44"/>
      <c r="R27" s="141"/>
      <c r="S27" s="256">
        <f t="shared" si="4"/>
        <v>0</v>
      </c>
      <c r="U27" s="257" t="s">
        <v>121</v>
      </c>
      <c r="V27" s="244">
        <f t="shared" si="5"/>
        <v>0</v>
      </c>
    </row>
    <row r="28" spans="1:22" x14ac:dyDescent="0.25">
      <c r="A28" s="246" t="s">
        <v>122</v>
      </c>
      <c r="B28" s="44"/>
      <c r="C28" s="44"/>
      <c r="D28" s="44"/>
      <c r="E28" s="44"/>
      <c r="F28" s="44"/>
      <c r="G28" s="44"/>
      <c r="H28" s="141"/>
      <c r="I28" s="256">
        <f t="shared" si="3"/>
        <v>0</v>
      </c>
      <c r="K28" s="246" t="s">
        <v>122</v>
      </c>
      <c r="L28" s="44"/>
      <c r="M28" s="44"/>
      <c r="N28" s="44"/>
      <c r="O28" s="44"/>
      <c r="P28" s="44"/>
      <c r="Q28" s="44"/>
      <c r="R28" s="141"/>
      <c r="S28" s="256">
        <f t="shared" si="4"/>
        <v>0</v>
      </c>
      <c r="U28" s="246" t="s">
        <v>122</v>
      </c>
      <c r="V28" s="244">
        <f t="shared" si="5"/>
        <v>0</v>
      </c>
    </row>
    <row r="29" spans="1:22" x14ac:dyDescent="0.25">
      <c r="A29" s="242" t="s">
        <v>123</v>
      </c>
      <c r="B29" s="44"/>
      <c r="C29" s="44"/>
      <c r="D29" s="44"/>
      <c r="E29" s="44"/>
      <c r="F29" s="44"/>
      <c r="G29" s="44"/>
      <c r="H29" s="141"/>
      <c r="I29" s="256">
        <f t="shared" si="3"/>
        <v>0</v>
      </c>
      <c r="K29" s="242" t="s">
        <v>123</v>
      </c>
      <c r="L29" s="44"/>
      <c r="M29" s="44"/>
      <c r="N29" s="44"/>
      <c r="O29" s="44"/>
      <c r="P29" s="44"/>
      <c r="Q29" s="44"/>
      <c r="R29" s="141"/>
      <c r="S29" s="256">
        <f t="shared" si="4"/>
        <v>0</v>
      </c>
      <c r="U29" s="246" t="s">
        <v>123</v>
      </c>
      <c r="V29" s="244">
        <f t="shared" si="5"/>
        <v>0</v>
      </c>
    </row>
    <row r="30" spans="1:22" x14ac:dyDescent="0.25">
      <c r="A30" s="242" t="s">
        <v>124</v>
      </c>
      <c r="B30" s="44"/>
      <c r="C30" s="44"/>
      <c r="D30" s="44"/>
      <c r="E30" s="44"/>
      <c r="F30" s="44"/>
      <c r="G30" s="44"/>
      <c r="H30" s="141"/>
      <c r="I30" s="256">
        <f t="shared" si="3"/>
        <v>0</v>
      </c>
      <c r="K30" s="242" t="s">
        <v>124</v>
      </c>
      <c r="L30" s="44"/>
      <c r="M30" s="44"/>
      <c r="N30" s="44"/>
      <c r="O30" s="44"/>
      <c r="P30" s="44"/>
      <c r="Q30" s="44"/>
      <c r="R30" s="141"/>
      <c r="S30" s="256">
        <f t="shared" si="4"/>
        <v>0</v>
      </c>
      <c r="U30" s="246" t="s">
        <v>124</v>
      </c>
      <c r="V30" s="244">
        <f t="shared" si="5"/>
        <v>0</v>
      </c>
    </row>
    <row r="31" spans="1:22" x14ac:dyDescent="0.25">
      <c r="A31" s="245" t="s">
        <v>125</v>
      </c>
      <c r="B31" s="44"/>
      <c r="C31" s="44"/>
      <c r="D31" s="44"/>
      <c r="E31" s="44"/>
      <c r="F31" s="44"/>
      <c r="G31" s="44"/>
      <c r="H31" s="141"/>
      <c r="I31" s="256">
        <f t="shared" si="3"/>
        <v>0</v>
      </c>
      <c r="K31" s="245" t="s">
        <v>125</v>
      </c>
      <c r="L31" s="44"/>
      <c r="M31" s="44"/>
      <c r="N31" s="44"/>
      <c r="O31" s="44"/>
      <c r="P31" s="44"/>
      <c r="Q31" s="44"/>
      <c r="R31" s="141"/>
      <c r="S31" s="256">
        <f t="shared" si="4"/>
        <v>0</v>
      </c>
      <c r="U31" s="257" t="s">
        <v>125</v>
      </c>
      <c r="V31" s="244">
        <f t="shared" si="5"/>
        <v>0</v>
      </c>
    </row>
    <row r="32" spans="1:22" x14ac:dyDescent="0.25">
      <c r="A32" s="246" t="s">
        <v>126</v>
      </c>
      <c r="B32" s="44"/>
      <c r="C32" s="44"/>
      <c r="D32" s="44"/>
      <c r="E32" s="44"/>
      <c r="F32" s="44"/>
      <c r="G32" s="44"/>
      <c r="H32" s="141"/>
      <c r="I32" s="256">
        <f t="shared" si="3"/>
        <v>0</v>
      </c>
      <c r="K32" s="246" t="s">
        <v>126</v>
      </c>
      <c r="L32" s="44"/>
      <c r="M32" s="44"/>
      <c r="N32" s="44"/>
      <c r="O32" s="44"/>
      <c r="P32" s="44"/>
      <c r="Q32" s="44"/>
      <c r="R32" s="141"/>
      <c r="S32" s="256">
        <f t="shared" si="4"/>
        <v>0</v>
      </c>
      <c r="U32" s="246" t="s">
        <v>126</v>
      </c>
      <c r="V32" s="244">
        <f t="shared" si="5"/>
        <v>0</v>
      </c>
    </row>
    <row r="33" spans="1:22" x14ac:dyDescent="0.25">
      <c r="A33" s="242" t="s">
        <v>127</v>
      </c>
      <c r="B33" s="44"/>
      <c r="C33" s="44"/>
      <c r="D33" s="44"/>
      <c r="E33" s="44"/>
      <c r="F33" s="44"/>
      <c r="G33" s="44"/>
      <c r="H33" s="141"/>
      <c r="I33" s="256">
        <f t="shared" si="3"/>
        <v>0</v>
      </c>
      <c r="K33" s="242" t="s">
        <v>127</v>
      </c>
      <c r="L33" s="44"/>
      <c r="M33" s="44"/>
      <c r="N33" s="44"/>
      <c r="O33" s="44"/>
      <c r="P33" s="44"/>
      <c r="Q33" s="44"/>
      <c r="R33" s="141"/>
      <c r="S33" s="256">
        <f t="shared" si="4"/>
        <v>0</v>
      </c>
      <c r="U33" s="246" t="s">
        <v>127</v>
      </c>
      <c r="V33" s="244">
        <f t="shared" si="5"/>
        <v>0</v>
      </c>
    </row>
    <row r="34" spans="1:22" x14ac:dyDescent="0.25">
      <c r="A34" s="242" t="s">
        <v>128</v>
      </c>
      <c r="B34" s="44"/>
      <c r="C34" s="44"/>
      <c r="D34" s="44"/>
      <c r="E34" s="44"/>
      <c r="F34" s="44"/>
      <c r="G34" s="44"/>
      <c r="H34" s="141"/>
      <c r="I34" s="256">
        <f t="shared" si="3"/>
        <v>0</v>
      </c>
      <c r="K34" s="242" t="s">
        <v>128</v>
      </c>
      <c r="L34" s="44"/>
      <c r="M34" s="44"/>
      <c r="N34" s="44"/>
      <c r="O34" s="44"/>
      <c r="P34" s="44"/>
      <c r="Q34" s="44"/>
      <c r="R34" s="141"/>
      <c r="S34" s="256">
        <f t="shared" si="4"/>
        <v>0</v>
      </c>
      <c r="U34" s="246" t="s">
        <v>128</v>
      </c>
      <c r="V34" s="244">
        <f t="shared" si="5"/>
        <v>0</v>
      </c>
    </row>
    <row r="35" spans="1:22" x14ac:dyDescent="0.25">
      <c r="A35" s="245" t="s">
        <v>129</v>
      </c>
      <c r="B35" s="44"/>
      <c r="C35" s="44"/>
      <c r="D35" s="44"/>
      <c r="E35" s="44"/>
      <c r="F35" s="44"/>
      <c r="G35" s="44"/>
      <c r="H35" s="141"/>
      <c r="I35" s="256">
        <f t="shared" si="3"/>
        <v>0</v>
      </c>
      <c r="K35" s="245" t="s">
        <v>129</v>
      </c>
      <c r="L35" s="44"/>
      <c r="M35" s="44"/>
      <c r="N35" s="44"/>
      <c r="O35" s="44"/>
      <c r="P35" s="44"/>
      <c r="Q35" s="44"/>
      <c r="R35" s="141"/>
      <c r="S35" s="256">
        <f t="shared" si="4"/>
        <v>0</v>
      </c>
      <c r="U35" s="257" t="s">
        <v>129</v>
      </c>
      <c r="V35" s="244">
        <f t="shared" si="5"/>
        <v>0</v>
      </c>
    </row>
    <row r="36" spans="1:22" ht="15.75" thickBot="1" x14ac:dyDescent="0.3">
      <c r="A36" s="247" t="s">
        <v>130</v>
      </c>
      <c r="B36" s="44"/>
      <c r="C36" s="44"/>
      <c r="D36" s="46"/>
      <c r="E36" s="46"/>
      <c r="F36" s="46"/>
      <c r="G36" s="46"/>
      <c r="H36" s="142"/>
      <c r="I36" s="258">
        <f t="shared" si="3"/>
        <v>0</v>
      </c>
      <c r="K36" s="247" t="s">
        <v>130</v>
      </c>
      <c r="L36" s="46"/>
      <c r="M36" s="46"/>
      <c r="N36" s="46"/>
      <c r="O36" s="46"/>
      <c r="P36" s="46"/>
      <c r="Q36" s="46"/>
      <c r="R36" s="142"/>
      <c r="S36" s="258">
        <f t="shared" si="4"/>
        <v>0</v>
      </c>
      <c r="U36" s="247" t="s">
        <v>130</v>
      </c>
      <c r="V36" s="249">
        <f t="shared" si="5"/>
        <v>0</v>
      </c>
    </row>
    <row r="37" spans="1:22" ht="16.5" thickTop="1" thickBot="1" x14ac:dyDescent="0.3">
      <c r="A37" s="238" t="s">
        <v>131</v>
      </c>
      <c r="B37" s="251"/>
      <c r="C37" s="251"/>
      <c r="D37" s="251"/>
      <c r="E37" s="251"/>
      <c r="F37" s="251"/>
      <c r="G37" s="251"/>
      <c r="H37" s="252"/>
      <c r="I37" s="259">
        <f>SUM(I25:I36)</f>
        <v>0</v>
      </c>
      <c r="K37" s="238" t="s">
        <v>131</v>
      </c>
      <c r="L37" s="251"/>
      <c r="M37" s="251"/>
      <c r="N37" s="251"/>
      <c r="O37" s="251"/>
      <c r="P37" s="251"/>
      <c r="Q37" s="251"/>
      <c r="R37" s="252"/>
      <c r="S37" s="259">
        <f>SUM(S25:S36)</f>
        <v>0</v>
      </c>
      <c r="U37" s="238" t="s">
        <v>131</v>
      </c>
      <c r="V37" s="50">
        <f>SUM(V25:V36)</f>
        <v>0</v>
      </c>
    </row>
    <row r="38" spans="1:22" ht="16.5" thickTop="1" thickBot="1" x14ac:dyDescent="0.3"/>
    <row r="39" spans="1:22" ht="17.25" thickTop="1" thickBot="1" x14ac:dyDescent="0.3">
      <c r="A39" s="355" t="s">
        <v>340</v>
      </c>
      <c r="B39" s="356"/>
      <c r="C39" s="356"/>
      <c r="D39" s="357"/>
      <c r="E39" s="357"/>
      <c r="F39" s="358"/>
      <c r="G39" s="358"/>
      <c r="H39" s="358"/>
      <c r="I39" s="359"/>
      <c r="K39" s="387" t="s">
        <v>341</v>
      </c>
      <c r="L39" s="388"/>
      <c r="M39" s="388"/>
      <c r="N39" s="388"/>
      <c r="O39" s="388"/>
      <c r="P39" s="388"/>
      <c r="Q39" s="388"/>
      <c r="R39" s="388"/>
      <c r="S39" s="389"/>
    </row>
    <row r="40" spans="1:22" ht="15.75" customHeight="1" thickTop="1" x14ac:dyDescent="0.25">
      <c r="A40" s="364" t="s">
        <v>207</v>
      </c>
      <c r="B40" s="390"/>
      <c r="C40" s="390"/>
      <c r="D40" s="390"/>
      <c r="E40" s="390"/>
      <c r="F40" s="391"/>
      <c r="G40" s="391"/>
      <c r="H40" s="391"/>
      <c r="I40" s="392"/>
      <c r="K40" s="364" t="s">
        <v>208</v>
      </c>
      <c r="L40" s="390"/>
      <c r="M40" s="390"/>
      <c r="N40" s="390"/>
      <c r="O40" s="390"/>
      <c r="P40" s="391"/>
      <c r="Q40" s="391"/>
      <c r="R40" s="391"/>
      <c r="S40" s="392"/>
    </row>
    <row r="41" spans="1:22" x14ac:dyDescent="0.25">
      <c r="A41" s="393"/>
      <c r="B41" s="394"/>
      <c r="C41" s="394"/>
      <c r="D41" s="394"/>
      <c r="E41" s="394"/>
      <c r="F41" s="395"/>
      <c r="G41" s="395"/>
      <c r="H41" s="395"/>
      <c r="I41" s="396"/>
      <c r="K41" s="393"/>
      <c r="L41" s="394"/>
      <c r="M41" s="394"/>
      <c r="N41" s="394"/>
      <c r="O41" s="394"/>
      <c r="P41" s="395"/>
      <c r="Q41" s="395"/>
      <c r="R41" s="395"/>
      <c r="S41" s="396"/>
    </row>
    <row r="42" spans="1:22" x14ac:dyDescent="0.25">
      <c r="A42" s="393"/>
      <c r="B42" s="394"/>
      <c r="C42" s="394"/>
      <c r="D42" s="394"/>
      <c r="E42" s="394"/>
      <c r="F42" s="395"/>
      <c r="G42" s="395"/>
      <c r="H42" s="395"/>
      <c r="I42" s="396"/>
      <c r="K42" s="393"/>
      <c r="L42" s="394"/>
      <c r="M42" s="394"/>
      <c r="N42" s="394"/>
      <c r="O42" s="394"/>
      <c r="P42" s="395"/>
      <c r="Q42" s="395"/>
      <c r="R42" s="395"/>
      <c r="S42" s="396"/>
    </row>
    <row r="43" spans="1:22" x14ac:dyDescent="0.25">
      <c r="A43" s="393"/>
      <c r="B43" s="394"/>
      <c r="C43" s="394"/>
      <c r="D43" s="394"/>
      <c r="E43" s="394"/>
      <c r="F43" s="395"/>
      <c r="G43" s="395"/>
      <c r="H43" s="395"/>
      <c r="I43" s="396"/>
      <c r="K43" s="393"/>
      <c r="L43" s="394"/>
      <c r="M43" s="394"/>
      <c r="N43" s="394"/>
      <c r="O43" s="394"/>
      <c r="P43" s="395"/>
      <c r="Q43" s="395"/>
      <c r="R43" s="395"/>
      <c r="S43" s="396"/>
    </row>
    <row r="44" spans="1:22" ht="24" customHeight="1" thickBot="1" x14ac:dyDescent="0.3">
      <c r="A44" s="397"/>
      <c r="B44" s="398"/>
      <c r="C44" s="398"/>
      <c r="D44" s="398"/>
      <c r="E44" s="398"/>
      <c r="F44" s="398"/>
      <c r="G44" s="398"/>
      <c r="H44" s="398"/>
      <c r="I44" s="399"/>
      <c r="K44" s="397"/>
      <c r="L44" s="398"/>
      <c r="M44" s="398"/>
      <c r="N44" s="398"/>
      <c r="O44" s="398"/>
      <c r="P44" s="398"/>
      <c r="Q44" s="398"/>
      <c r="R44" s="398"/>
      <c r="S44" s="399"/>
    </row>
    <row r="45" spans="1:22" ht="16.5" thickTop="1" thickBot="1" x14ac:dyDescent="0.3"/>
    <row r="46" spans="1:22" ht="17.25" thickTop="1" thickBot="1" x14ac:dyDescent="0.3">
      <c r="A46" s="387" t="s">
        <v>342</v>
      </c>
      <c r="B46" s="388"/>
      <c r="C46" s="388"/>
      <c r="D46" s="388"/>
      <c r="E46" s="388"/>
      <c r="F46" s="388"/>
      <c r="G46" s="388"/>
      <c r="H46" s="388"/>
      <c r="I46" s="389"/>
      <c r="J46" s="232"/>
      <c r="K46" s="387" t="s">
        <v>343</v>
      </c>
      <c r="L46" s="388"/>
      <c r="M46" s="388"/>
      <c r="N46" s="388"/>
      <c r="O46" s="388"/>
      <c r="P46" s="388"/>
      <c r="Q46" s="388"/>
      <c r="R46" s="388"/>
      <c r="S46" s="389"/>
      <c r="T46" s="232"/>
      <c r="U46" s="400" t="s">
        <v>344</v>
      </c>
      <c r="V46" s="401"/>
    </row>
    <row r="47" spans="1:22" ht="16.5" thickTop="1" thickBot="1" x14ac:dyDescent="0.3">
      <c r="A47" s="237"/>
      <c r="B47" s="234" t="s">
        <v>132</v>
      </c>
      <c r="C47" s="234" t="s">
        <v>181</v>
      </c>
      <c r="D47" s="234" t="s">
        <v>182</v>
      </c>
      <c r="E47" s="234" t="s">
        <v>183</v>
      </c>
      <c r="F47" s="234" t="s">
        <v>184</v>
      </c>
      <c r="G47" s="234" t="s">
        <v>185</v>
      </c>
      <c r="H47" s="234" t="s">
        <v>186</v>
      </c>
      <c r="I47" s="236" t="s">
        <v>131</v>
      </c>
      <c r="K47" s="237"/>
      <c r="L47" s="234" t="s">
        <v>132</v>
      </c>
      <c r="M47" s="234" t="s">
        <v>181</v>
      </c>
      <c r="N47" s="261" t="s">
        <v>252</v>
      </c>
      <c r="O47" s="234" t="s">
        <v>182</v>
      </c>
      <c r="P47" s="234" t="s">
        <v>183</v>
      </c>
      <c r="Q47" s="234" t="s">
        <v>184</v>
      </c>
      <c r="R47" s="234" t="s">
        <v>185</v>
      </c>
      <c r="S47" s="236" t="s">
        <v>131</v>
      </c>
      <c r="U47" s="402" t="s">
        <v>191</v>
      </c>
      <c r="V47" s="403"/>
    </row>
    <row r="48" spans="1:22" x14ac:dyDescent="0.25">
      <c r="A48" s="239" t="s">
        <v>119</v>
      </c>
      <c r="B48" s="284"/>
      <c r="C48" s="284"/>
      <c r="D48" s="284"/>
      <c r="E48" s="284"/>
      <c r="F48" s="284"/>
      <c r="G48" s="284"/>
      <c r="H48" s="285"/>
      <c r="I48" s="254">
        <f>SUM(B48:H48)</f>
        <v>0</v>
      </c>
      <c r="K48" s="239" t="s">
        <v>119</v>
      </c>
      <c r="L48" s="42"/>
      <c r="M48" s="42"/>
      <c r="N48" s="42"/>
      <c r="O48" s="42"/>
      <c r="P48" s="42"/>
      <c r="Q48" s="42"/>
      <c r="R48" s="140"/>
      <c r="S48" s="286">
        <f>SUM(L48:R48)</f>
        <v>0</v>
      </c>
      <c r="T48" s="291"/>
      <c r="U48" s="292" t="s">
        <v>119</v>
      </c>
      <c r="V48" s="287">
        <f>+I48+S48</f>
        <v>0</v>
      </c>
    </row>
    <row r="49" spans="1:22" x14ac:dyDescent="0.25">
      <c r="A49" s="242" t="s">
        <v>120</v>
      </c>
      <c r="B49" s="275"/>
      <c r="C49" s="275"/>
      <c r="D49" s="275"/>
      <c r="E49" s="275"/>
      <c r="F49" s="275"/>
      <c r="G49" s="275"/>
      <c r="H49" s="280"/>
      <c r="I49" s="256">
        <f t="shared" ref="I49:I59" si="6">SUM(B49:H49)</f>
        <v>0</v>
      </c>
      <c r="K49" s="242" t="s">
        <v>120</v>
      </c>
      <c r="L49" s="44"/>
      <c r="M49" s="44"/>
      <c r="N49" s="44"/>
      <c r="O49" s="44"/>
      <c r="P49" s="44"/>
      <c r="Q49" s="44"/>
      <c r="R49" s="141"/>
      <c r="S49" s="277">
        <f t="shared" ref="S49:S59" si="7">SUM(L49:R49)</f>
        <v>0</v>
      </c>
      <c r="T49" s="291"/>
      <c r="U49" s="293" t="s">
        <v>120</v>
      </c>
      <c r="V49" s="288">
        <f t="shared" ref="V49:V59" si="8">+I49+S49</f>
        <v>0</v>
      </c>
    </row>
    <row r="50" spans="1:22" x14ac:dyDescent="0.25">
      <c r="A50" s="245" t="s">
        <v>121</v>
      </c>
      <c r="B50" s="275"/>
      <c r="C50" s="275"/>
      <c r="D50" s="275"/>
      <c r="E50" s="275"/>
      <c r="F50" s="275"/>
      <c r="G50" s="275"/>
      <c r="H50" s="280"/>
      <c r="I50" s="256">
        <f t="shared" si="6"/>
        <v>0</v>
      </c>
      <c r="K50" s="245" t="s">
        <v>121</v>
      </c>
      <c r="L50" s="44"/>
      <c r="M50" s="44"/>
      <c r="N50" s="44"/>
      <c r="O50" s="44"/>
      <c r="P50" s="44"/>
      <c r="Q50" s="44"/>
      <c r="R50" s="141"/>
      <c r="S50" s="277">
        <f t="shared" si="7"/>
        <v>0</v>
      </c>
      <c r="T50" s="291"/>
      <c r="U50" s="294" t="s">
        <v>121</v>
      </c>
      <c r="V50" s="288">
        <f t="shared" si="8"/>
        <v>0</v>
      </c>
    </row>
    <row r="51" spans="1:22" x14ac:dyDescent="0.25">
      <c r="A51" s="246" t="s">
        <v>122</v>
      </c>
      <c r="B51" s="275"/>
      <c r="C51" s="275"/>
      <c r="D51" s="275"/>
      <c r="E51" s="275"/>
      <c r="F51" s="275"/>
      <c r="G51" s="275"/>
      <c r="H51" s="280"/>
      <c r="I51" s="256">
        <f t="shared" si="6"/>
        <v>0</v>
      </c>
      <c r="K51" s="246" t="s">
        <v>122</v>
      </c>
      <c r="L51" s="44"/>
      <c r="M51" s="44"/>
      <c r="N51" s="44"/>
      <c r="O51" s="44"/>
      <c r="P51" s="44"/>
      <c r="Q51" s="44"/>
      <c r="R51" s="141"/>
      <c r="S51" s="277">
        <f t="shared" si="7"/>
        <v>0</v>
      </c>
      <c r="T51" s="291"/>
      <c r="U51" s="293" t="s">
        <v>122</v>
      </c>
      <c r="V51" s="288">
        <f t="shared" si="8"/>
        <v>0</v>
      </c>
    </row>
    <row r="52" spans="1:22" x14ac:dyDescent="0.25">
      <c r="A52" s="242" t="s">
        <v>123</v>
      </c>
      <c r="B52" s="275"/>
      <c r="C52" s="275"/>
      <c r="D52" s="275"/>
      <c r="E52" s="275"/>
      <c r="F52" s="275"/>
      <c r="G52" s="275"/>
      <c r="H52" s="280"/>
      <c r="I52" s="256">
        <f t="shared" si="6"/>
        <v>0</v>
      </c>
      <c r="K52" s="242" t="s">
        <v>123</v>
      </c>
      <c r="L52" s="44"/>
      <c r="M52" s="44"/>
      <c r="N52" s="44"/>
      <c r="O52" s="44"/>
      <c r="P52" s="44"/>
      <c r="Q52" s="44"/>
      <c r="R52" s="141"/>
      <c r="S52" s="277">
        <f t="shared" si="7"/>
        <v>0</v>
      </c>
      <c r="T52" s="291"/>
      <c r="U52" s="293" t="s">
        <v>123</v>
      </c>
      <c r="V52" s="288">
        <f t="shared" si="8"/>
        <v>0</v>
      </c>
    </row>
    <row r="53" spans="1:22" x14ac:dyDescent="0.25">
      <c r="A53" s="242" t="s">
        <v>124</v>
      </c>
      <c r="B53" s="275"/>
      <c r="C53" s="275"/>
      <c r="D53" s="275"/>
      <c r="E53" s="275"/>
      <c r="F53" s="275"/>
      <c r="G53" s="275"/>
      <c r="H53" s="280"/>
      <c r="I53" s="256">
        <f t="shared" si="6"/>
        <v>0</v>
      </c>
      <c r="K53" s="242" t="s">
        <v>124</v>
      </c>
      <c r="L53" s="44"/>
      <c r="M53" s="44"/>
      <c r="N53" s="44"/>
      <c r="O53" s="44"/>
      <c r="P53" s="44"/>
      <c r="Q53" s="44"/>
      <c r="R53" s="141"/>
      <c r="S53" s="277">
        <f t="shared" si="7"/>
        <v>0</v>
      </c>
      <c r="T53" s="291"/>
      <c r="U53" s="293" t="s">
        <v>124</v>
      </c>
      <c r="V53" s="288">
        <f t="shared" si="8"/>
        <v>0</v>
      </c>
    </row>
    <row r="54" spans="1:22" x14ac:dyDescent="0.25">
      <c r="A54" s="245" t="s">
        <v>125</v>
      </c>
      <c r="B54" s="275"/>
      <c r="C54" s="275"/>
      <c r="D54" s="275"/>
      <c r="E54" s="275"/>
      <c r="F54" s="275"/>
      <c r="G54" s="275"/>
      <c r="H54" s="280"/>
      <c r="I54" s="256">
        <f t="shared" si="6"/>
        <v>0</v>
      </c>
      <c r="K54" s="245" t="s">
        <v>125</v>
      </c>
      <c r="L54" s="44"/>
      <c r="M54" s="44"/>
      <c r="N54" s="44"/>
      <c r="O54" s="44"/>
      <c r="P54" s="44"/>
      <c r="Q54" s="44"/>
      <c r="R54" s="141"/>
      <c r="S54" s="277">
        <f t="shared" si="7"/>
        <v>0</v>
      </c>
      <c r="T54" s="291"/>
      <c r="U54" s="294" t="s">
        <v>125</v>
      </c>
      <c r="V54" s="288">
        <f t="shared" si="8"/>
        <v>0</v>
      </c>
    </row>
    <row r="55" spans="1:22" x14ac:dyDescent="0.25">
      <c r="A55" s="246" t="s">
        <v>126</v>
      </c>
      <c r="B55" s="275"/>
      <c r="C55" s="275"/>
      <c r="D55" s="275"/>
      <c r="E55" s="275"/>
      <c r="F55" s="275"/>
      <c r="G55" s="275"/>
      <c r="H55" s="280"/>
      <c r="I55" s="256">
        <f t="shared" si="6"/>
        <v>0</v>
      </c>
      <c r="K55" s="246" t="s">
        <v>126</v>
      </c>
      <c r="L55" s="44"/>
      <c r="M55" s="44"/>
      <c r="N55" s="44"/>
      <c r="O55" s="44"/>
      <c r="P55" s="44"/>
      <c r="Q55" s="44"/>
      <c r="R55" s="141"/>
      <c r="S55" s="277">
        <f t="shared" si="7"/>
        <v>0</v>
      </c>
      <c r="T55" s="291"/>
      <c r="U55" s="293" t="s">
        <v>126</v>
      </c>
      <c r="V55" s="288">
        <f t="shared" si="8"/>
        <v>0</v>
      </c>
    </row>
    <row r="56" spans="1:22" x14ac:dyDescent="0.25">
      <c r="A56" s="242" t="s">
        <v>127</v>
      </c>
      <c r="B56" s="275"/>
      <c r="C56" s="275"/>
      <c r="D56" s="275"/>
      <c r="E56" s="275"/>
      <c r="F56" s="275"/>
      <c r="G56" s="275"/>
      <c r="H56" s="280"/>
      <c r="I56" s="256">
        <f t="shared" si="6"/>
        <v>0</v>
      </c>
      <c r="K56" s="242" t="s">
        <v>127</v>
      </c>
      <c r="L56" s="44"/>
      <c r="M56" s="44"/>
      <c r="N56" s="44"/>
      <c r="O56" s="44"/>
      <c r="P56" s="44"/>
      <c r="Q56" s="44"/>
      <c r="R56" s="141"/>
      <c r="S56" s="277">
        <f t="shared" si="7"/>
        <v>0</v>
      </c>
      <c r="T56" s="291"/>
      <c r="U56" s="293" t="s">
        <v>127</v>
      </c>
      <c r="V56" s="288">
        <f t="shared" si="8"/>
        <v>0</v>
      </c>
    </row>
    <row r="57" spans="1:22" x14ac:dyDescent="0.25">
      <c r="A57" s="242" t="s">
        <v>128</v>
      </c>
      <c r="B57" s="275"/>
      <c r="C57" s="275"/>
      <c r="D57" s="275"/>
      <c r="E57" s="275"/>
      <c r="F57" s="275"/>
      <c r="G57" s="275"/>
      <c r="H57" s="280"/>
      <c r="I57" s="256">
        <f t="shared" si="6"/>
        <v>0</v>
      </c>
      <c r="K57" s="242" t="s">
        <v>128</v>
      </c>
      <c r="L57" s="44"/>
      <c r="M57" s="44"/>
      <c r="N57" s="44"/>
      <c r="O57" s="44"/>
      <c r="P57" s="44"/>
      <c r="Q57" s="44"/>
      <c r="R57" s="141"/>
      <c r="S57" s="277">
        <f t="shared" si="7"/>
        <v>0</v>
      </c>
      <c r="T57" s="291"/>
      <c r="U57" s="293" t="s">
        <v>128</v>
      </c>
      <c r="V57" s="288">
        <f t="shared" si="8"/>
        <v>0</v>
      </c>
    </row>
    <row r="58" spans="1:22" x14ac:dyDescent="0.25">
      <c r="A58" s="245" t="s">
        <v>129</v>
      </c>
      <c r="B58" s="275"/>
      <c r="C58" s="275"/>
      <c r="D58" s="275"/>
      <c r="E58" s="275"/>
      <c r="F58" s="275"/>
      <c r="G58" s="275"/>
      <c r="H58" s="280"/>
      <c r="I58" s="256">
        <f t="shared" si="6"/>
        <v>0</v>
      </c>
      <c r="K58" s="245" t="s">
        <v>129</v>
      </c>
      <c r="L58" s="44"/>
      <c r="M58" s="44"/>
      <c r="N58" s="44"/>
      <c r="O58" s="44"/>
      <c r="P58" s="44"/>
      <c r="Q58" s="44"/>
      <c r="R58" s="141"/>
      <c r="S58" s="277">
        <f t="shared" si="7"/>
        <v>0</v>
      </c>
      <c r="T58" s="291"/>
      <c r="U58" s="294" t="s">
        <v>129</v>
      </c>
      <c r="V58" s="288">
        <f t="shared" si="8"/>
        <v>0</v>
      </c>
    </row>
    <row r="59" spans="1:22" ht="15.75" thickBot="1" x14ac:dyDescent="0.3">
      <c r="A59" s="247" t="s">
        <v>130</v>
      </c>
      <c r="B59" s="275"/>
      <c r="C59" s="276"/>
      <c r="D59" s="276"/>
      <c r="E59" s="276"/>
      <c r="F59" s="276"/>
      <c r="G59" s="276"/>
      <c r="H59" s="281"/>
      <c r="I59" s="258">
        <f t="shared" si="6"/>
        <v>0</v>
      </c>
      <c r="K59" s="247" t="s">
        <v>130</v>
      </c>
      <c r="L59" s="46"/>
      <c r="M59" s="46"/>
      <c r="N59" s="46"/>
      <c r="O59" s="46"/>
      <c r="P59" s="46"/>
      <c r="Q59" s="46"/>
      <c r="R59" s="142"/>
      <c r="S59" s="278">
        <f t="shared" si="7"/>
        <v>0</v>
      </c>
      <c r="T59" s="291"/>
      <c r="U59" s="295" t="s">
        <v>130</v>
      </c>
      <c r="V59" s="289">
        <f t="shared" si="8"/>
        <v>0</v>
      </c>
    </row>
    <row r="60" spans="1:22" ht="16.5" thickTop="1" thickBot="1" x14ac:dyDescent="0.3">
      <c r="A60" s="238" t="s">
        <v>131</v>
      </c>
      <c r="B60" s="282">
        <f>SUM(B48:B59)</f>
        <v>0</v>
      </c>
      <c r="C60" s="282">
        <f t="shared" ref="C60:H60" si="9">SUM(C48:C59)</f>
        <v>0</v>
      </c>
      <c r="D60" s="282">
        <f t="shared" si="9"/>
        <v>0</v>
      </c>
      <c r="E60" s="282">
        <f t="shared" si="9"/>
        <v>0</v>
      </c>
      <c r="F60" s="282">
        <f t="shared" si="9"/>
        <v>0</v>
      </c>
      <c r="G60" s="282">
        <f t="shared" si="9"/>
        <v>0</v>
      </c>
      <c r="H60" s="282">
        <f t="shared" si="9"/>
        <v>0</v>
      </c>
      <c r="I60" s="259">
        <f>SUM(I48:I59)</f>
        <v>0</v>
      </c>
      <c r="K60" s="238" t="s">
        <v>131</v>
      </c>
      <c r="L60" s="282">
        <f t="shared" ref="L60:R60" si="10">SUM(L48:L59)</f>
        <v>0</v>
      </c>
      <c r="M60" s="282">
        <f t="shared" si="10"/>
        <v>0</v>
      </c>
      <c r="N60" s="282">
        <f t="shared" si="10"/>
        <v>0</v>
      </c>
      <c r="O60" s="282">
        <f t="shared" si="10"/>
        <v>0</v>
      </c>
      <c r="P60" s="282">
        <f t="shared" si="10"/>
        <v>0</v>
      </c>
      <c r="Q60" s="282">
        <f t="shared" si="10"/>
        <v>0</v>
      </c>
      <c r="R60" s="282">
        <f t="shared" si="10"/>
        <v>0</v>
      </c>
      <c r="S60" s="279">
        <f>SUM(S48:S59)</f>
        <v>0</v>
      </c>
      <c r="T60" s="291"/>
      <c r="U60" s="296" t="s">
        <v>131</v>
      </c>
      <c r="V60" s="290">
        <f>SUM(V48:V59)</f>
        <v>0</v>
      </c>
    </row>
    <row r="61" spans="1:22" ht="16.5" thickTop="1" thickBot="1" x14ac:dyDescent="0.3"/>
    <row r="62" spans="1:22" ht="17.25" thickTop="1" thickBot="1" x14ac:dyDescent="0.3">
      <c r="A62" s="387" t="s">
        <v>345</v>
      </c>
      <c r="B62" s="388"/>
      <c r="C62" s="388"/>
      <c r="D62" s="388"/>
      <c r="E62" s="388"/>
      <c r="F62" s="388"/>
      <c r="G62" s="388"/>
      <c r="H62" s="388"/>
      <c r="I62" s="389"/>
      <c r="K62" s="387" t="s">
        <v>346</v>
      </c>
      <c r="L62" s="388"/>
      <c r="M62" s="388"/>
      <c r="N62" s="388"/>
      <c r="O62" s="388"/>
      <c r="P62" s="388"/>
      <c r="Q62" s="388"/>
      <c r="R62" s="388"/>
      <c r="S62" s="389"/>
    </row>
    <row r="63" spans="1:22" ht="15.75" customHeight="1" thickTop="1" x14ac:dyDescent="0.25">
      <c r="A63" s="364" t="s">
        <v>209</v>
      </c>
      <c r="B63" s="390"/>
      <c r="C63" s="390"/>
      <c r="D63" s="390"/>
      <c r="E63" s="390"/>
      <c r="F63" s="391"/>
      <c r="G63" s="391"/>
      <c r="H63" s="391"/>
      <c r="I63" s="392"/>
      <c r="K63" s="364" t="s">
        <v>210</v>
      </c>
      <c r="L63" s="390"/>
      <c r="M63" s="390"/>
      <c r="N63" s="390"/>
      <c r="O63" s="390"/>
      <c r="P63" s="391"/>
      <c r="Q63" s="391"/>
      <c r="R63" s="391"/>
      <c r="S63" s="392"/>
    </row>
    <row r="64" spans="1:22" x14ac:dyDescent="0.25">
      <c r="A64" s="393"/>
      <c r="B64" s="394"/>
      <c r="C64" s="394"/>
      <c r="D64" s="394"/>
      <c r="E64" s="394"/>
      <c r="F64" s="395"/>
      <c r="G64" s="395"/>
      <c r="H64" s="395"/>
      <c r="I64" s="396"/>
      <c r="K64" s="393"/>
      <c r="L64" s="394"/>
      <c r="M64" s="394"/>
      <c r="N64" s="394"/>
      <c r="O64" s="394"/>
      <c r="P64" s="395"/>
      <c r="Q64" s="395"/>
      <c r="R64" s="395"/>
      <c r="S64" s="396"/>
    </row>
    <row r="65" spans="1:19" x14ac:dyDescent="0.25">
      <c r="A65" s="393"/>
      <c r="B65" s="394"/>
      <c r="C65" s="394"/>
      <c r="D65" s="394"/>
      <c r="E65" s="394"/>
      <c r="F65" s="395"/>
      <c r="G65" s="395"/>
      <c r="H65" s="395"/>
      <c r="I65" s="396"/>
      <c r="K65" s="393"/>
      <c r="L65" s="394"/>
      <c r="M65" s="394"/>
      <c r="N65" s="394"/>
      <c r="O65" s="394"/>
      <c r="P65" s="395"/>
      <c r="Q65" s="395"/>
      <c r="R65" s="395"/>
      <c r="S65" s="396"/>
    </row>
    <row r="66" spans="1:19" x14ac:dyDescent="0.25">
      <c r="A66" s="393"/>
      <c r="B66" s="394"/>
      <c r="C66" s="394"/>
      <c r="D66" s="394"/>
      <c r="E66" s="394"/>
      <c r="F66" s="395"/>
      <c r="G66" s="395"/>
      <c r="H66" s="395"/>
      <c r="I66" s="396"/>
      <c r="K66" s="393"/>
      <c r="L66" s="394"/>
      <c r="M66" s="394"/>
      <c r="N66" s="394"/>
      <c r="O66" s="394"/>
      <c r="P66" s="395"/>
      <c r="Q66" s="395"/>
      <c r="R66" s="395"/>
      <c r="S66" s="396"/>
    </row>
    <row r="67" spans="1:19" ht="15.75" thickBot="1" x14ac:dyDescent="0.3">
      <c r="A67" s="397"/>
      <c r="B67" s="398"/>
      <c r="C67" s="398"/>
      <c r="D67" s="398"/>
      <c r="E67" s="398"/>
      <c r="F67" s="398"/>
      <c r="G67" s="398"/>
      <c r="H67" s="398"/>
      <c r="I67" s="399"/>
      <c r="K67" s="397"/>
      <c r="L67" s="398"/>
      <c r="M67" s="398"/>
      <c r="N67" s="398"/>
      <c r="O67" s="398"/>
      <c r="P67" s="398"/>
      <c r="Q67" s="398"/>
      <c r="R67" s="398"/>
      <c r="S67" s="399"/>
    </row>
    <row r="68" spans="1:19" ht="16.5" thickTop="1" thickBot="1" x14ac:dyDescent="0.3"/>
    <row r="69" spans="1:19" ht="17.25" thickTop="1" thickBot="1" x14ac:dyDescent="0.3">
      <c r="A69" s="387" t="s">
        <v>313</v>
      </c>
      <c r="B69" s="388"/>
      <c r="C69" s="388"/>
      <c r="D69" s="388"/>
      <c r="E69" s="388"/>
      <c r="F69" s="388"/>
      <c r="G69" s="388"/>
      <c r="H69" s="388"/>
      <c r="I69" s="389"/>
    </row>
    <row r="70" spans="1:19" ht="16.5" thickTop="1" thickBot="1" x14ac:dyDescent="0.3">
      <c r="A70" s="260"/>
      <c r="B70" s="261" t="s">
        <v>253</v>
      </c>
      <c r="C70" s="234" t="s">
        <v>182</v>
      </c>
      <c r="D70" s="234" t="s">
        <v>183</v>
      </c>
      <c r="E70" s="234" t="s">
        <v>184</v>
      </c>
      <c r="F70" s="234" t="s">
        <v>185</v>
      </c>
      <c r="G70" s="234" t="s">
        <v>186</v>
      </c>
      <c r="H70" s="234" t="s">
        <v>195</v>
      </c>
      <c r="I70" s="262" t="s">
        <v>131</v>
      </c>
    </row>
    <row r="71" spans="1:19" x14ac:dyDescent="0.25">
      <c r="A71" s="263" t="s">
        <v>119</v>
      </c>
      <c r="B71" s="275"/>
      <c r="C71" s="275"/>
      <c r="D71" s="275"/>
      <c r="E71" s="275"/>
      <c r="F71" s="275"/>
      <c r="G71" s="275"/>
      <c r="H71" s="280"/>
      <c r="I71" s="256">
        <f>SUM(B71:H71)</f>
        <v>0</v>
      </c>
    </row>
    <row r="72" spans="1:19" x14ac:dyDescent="0.25">
      <c r="A72" s="263" t="s">
        <v>120</v>
      </c>
      <c r="B72" s="275"/>
      <c r="C72" s="275"/>
      <c r="D72" s="275"/>
      <c r="E72" s="275"/>
      <c r="F72" s="275"/>
      <c r="G72" s="275"/>
      <c r="H72" s="280"/>
      <c r="I72" s="256">
        <f t="shared" ref="I72:I82" si="11">SUM(B72:H72)</f>
        <v>0</v>
      </c>
    </row>
    <row r="73" spans="1:19" x14ac:dyDescent="0.25">
      <c r="A73" s="264" t="s">
        <v>121</v>
      </c>
      <c r="B73" s="275"/>
      <c r="C73" s="275"/>
      <c r="D73" s="275"/>
      <c r="E73" s="275"/>
      <c r="F73" s="275"/>
      <c r="G73" s="275"/>
      <c r="H73" s="280"/>
      <c r="I73" s="256">
        <f t="shared" si="11"/>
        <v>0</v>
      </c>
    </row>
    <row r="74" spans="1:19" x14ac:dyDescent="0.25">
      <c r="A74" s="265" t="s">
        <v>122</v>
      </c>
      <c r="B74" s="275"/>
      <c r="C74" s="275"/>
      <c r="D74" s="275"/>
      <c r="E74" s="275"/>
      <c r="F74" s="275"/>
      <c r="G74" s="275"/>
      <c r="H74" s="280"/>
      <c r="I74" s="256">
        <f t="shared" si="11"/>
        <v>0</v>
      </c>
    </row>
    <row r="75" spans="1:19" x14ac:dyDescent="0.25">
      <c r="A75" s="263" t="s">
        <v>123</v>
      </c>
      <c r="B75" s="275"/>
      <c r="C75" s="275"/>
      <c r="D75" s="275"/>
      <c r="E75" s="275"/>
      <c r="F75" s="275"/>
      <c r="G75" s="275"/>
      <c r="H75" s="280"/>
      <c r="I75" s="256">
        <f t="shared" si="11"/>
        <v>0</v>
      </c>
    </row>
    <row r="76" spans="1:19" x14ac:dyDescent="0.25">
      <c r="A76" s="263" t="s">
        <v>124</v>
      </c>
      <c r="B76" s="275"/>
      <c r="C76" s="275"/>
      <c r="D76" s="275"/>
      <c r="E76" s="275"/>
      <c r="F76" s="275"/>
      <c r="G76" s="275"/>
      <c r="H76" s="280"/>
      <c r="I76" s="256">
        <f t="shared" si="11"/>
        <v>0</v>
      </c>
    </row>
    <row r="77" spans="1:19" x14ac:dyDescent="0.25">
      <c r="A77" s="264" t="s">
        <v>125</v>
      </c>
      <c r="B77" s="275"/>
      <c r="C77" s="275"/>
      <c r="D77" s="275"/>
      <c r="E77" s="275"/>
      <c r="F77" s="275"/>
      <c r="G77" s="275"/>
      <c r="H77" s="280"/>
      <c r="I77" s="256">
        <f t="shared" si="11"/>
        <v>0</v>
      </c>
    </row>
    <row r="78" spans="1:19" x14ac:dyDescent="0.25">
      <c r="A78" s="265" t="s">
        <v>126</v>
      </c>
      <c r="B78" s="275"/>
      <c r="C78" s="275"/>
      <c r="D78" s="275"/>
      <c r="E78" s="275"/>
      <c r="F78" s="275"/>
      <c r="G78" s="275"/>
      <c r="H78" s="280"/>
      <c r="I78" s="256">
        <f t="shared" si="11"/>
        <v>0</v>
      </c>
    </row>
    <row r="79" spans="1:19" x14ac:dyDescent="0.25">
      <c r="A79" s="263" t="s">
        <v>127</v>
      </c>
      <c r="B79" s="275"/>
      <c r="C79" s="275"/>
      <c r="D79" s="275"/>
      <c r="E79" s="275"/>
      <c r="F79" s="275"/>
      <c r="G79" s="275"/>
      <c r="H79" s="280"/>
      <c r="I79" s="256">
        <f t="shared" si="11"/>
        <v>0</v>
      </c>
    </row>
    <row r="80" spans="1:19" x14ac:dyDescent="0.25">
      <c r="A80" s="263" t="s">
        <v>128</v>
      </c>
      <c r="B80" s="275"/>
      <c r="C80" s="275"/>
      <c r="D80" s="275"/>
      <c r="E80" s="275"/>
      <c r="F80" s="275"/>
      <c r="G80" s="275"/>
      <c r="H80" s="280"/>
      <c r="I80" s="256">
        <f t="shared" si="11"/>
        <v>0</v>
      </c>
    </row>
    <row r="81" spans="1:9" x14ac:dyDescent="0.25">
      <c r="A81" s="264" t="s">
        <v>129</v>
      </c>
      <c r="B81" s="275"/>
      <c r="C81" s="275"/>
      <c r="D81" s="275"/>
      <c r="E81" s="275"/>
      <c r="F81" s="275"/>
      <c r="G81" s="275"/>
      <c r="H81" s="280"/>
      <c r="I81" s="256">
        <f t="shared" si="11"/>
        <v>0</v>
      </c>
    </row>
    <row r="82" spans="1:9" ht="15.75" thickBot="1" x14ac:dyDescent="0.3">
      <c r="A82" s="266" t="s">
        <v>130</v>
      </c>
      <c r="B82" s="276"/>
      <c r="C82" s="276"/>
      <c r="D82" s="276"/>
      <c r="E82" s="276"/>
      <c r="F82" s="276"/>
      <c r="G82" s="276"/>
      <c r="H82" s="281"/>
      <c r="I82" s="258">
        <f t="shared" si="11"/>
        <v>0</v>
      </c>
    </row>
    <row r="83" spans="1:9" ht="16.5" thickTop="1" thickBot="1" x14ac:dyDescent="0.3">
      <c r="A83" s="267" t="s">
        <v>131</v>
      </c>
      <c r="B83" s="251">
        <f>SUM(B71:B82)</f>
        <v>0</v>
      </c>
      <c r="C83" s="251">
        <f t="shared" ref="C83:H83" si="12">SUM(C71:C82)</f>
        <v>0</v>
      </c>
      <c r="D83" s="251">
        <f t="shared" si="12"/>
        <v>0</v>
      </c>
      <c r="E83" s="251">
        <f t="shared" si="12"/>
        <v>0</v>
      </c>
      <c r="F83" s="251">
        <f t="shared" si="12"/>
        <v>0</v>
      </c>
      <c r="G83" s="251">
        <f t="shared" si="12"/>
        <v>0</v>
      </c>
      <c r="H83" s="251">
        <f t="shared" si="12"/>
        <v>0</v>
      </c>
      <c r="I83" s="259">
        <f>SUM(I71:I82)</f>
        <v>0</v>
      </c>
    </row>
    <row r="84" spans="1:9" ht="16.5" thickTop="1" thickBot="1" x14ac:dyDescent="0.3"/>
    <row r="85" spans="1:9" ht="17.25" thickTop="1" thickBot="1" x14ac:dyDescent="0.3">
      <c r="A85" s="387" t="s">
        <v>313</v>
      </c>
      <c r="B85" s="388"/>
      <c r="C85" s="388"/>
      <c r="D85" s="388"/>
      <c r="E85" s="388"/>
      <c r="F85" s="388"/>
      <c r="G85" s="388"/>
      <c r="H85" s="388"/>
      <c r="I85" s="389"/>
    </row>
    <row r="86" spans="1:9" ht="15.75" customHeight="1" thickTop="1" x14ac:dyDescent="0.25">
      <c r="A86" s="364" t="s">
        <v>312</v>
      </c>
      <c r="B86" s="390"/>
      <c r="C86" s="390"/>
      <c r="D86" s="390"/>
      <c r="E86" s="390"/>
      <c r="F86" s="391"/>
      <c r="G86" s="391"/>
      <c r="H86" s="391"/>
      <c r="I86" s="392"/>
    </row>
    <row r="87" spans="1:9" x14ac:dyDescent="0.25">
      <c r="A87" s="393"/>
      <c r="B87" s="394"/>
      <c r="C87" s="394"/>
      <c r="D87" s="394"/>
      <c r="E87" s="394"/>
      <c r="F87" s="395"/>
      <c r="G87" s="395"/>
      <c r="H87" s="395"/>
      <c r="I87" s="396"/>
    </row>
    <row r="88" spans="1:9" x14ac:dyDescent="0.25">
      <c r="A88" s="393"/>
      <c r="B88" s="394"/>
      <c r="C88" s="394"/>
      <c r="D88" s="394"/>
      <c r="E88" s="394"/>
      <c r="F88" s="395"/>
      <c r="G88" s="395"/>
      <c r="H88" s="395"/>
      <c r="I88" s="396"/>
    </row>
    <row r="89" spans="1:9" ht="15.75" thickBot="1" x14ac:dyDescent="0.3">
      <c r="A89" s="397"/>
      <c r="B89" s="398"/>
      <c r="C89" s="398"/>
      <c r="D89" s="398"/>
      <c r="E89" s="398"/>
      <c r="F89" s="398"/>
      <c r="G89" s="398"/>
      <c r="H89" s="398"/>
      <c r="I89" s="399"/>
    </row>
    <row r="90" spans="1:9" ht="15.75" thickTop="1" x14ac:dyDescent="0.25"/>
  </sheetData>
  <sheetProtection algorithmName="SHA-512" hashValue="NSWsuCat0bjwTBvUMRo4HWLbOez+8fear3SWM4eqU2lEaST4f9cdU7jH/gocSsdkePO7Jl35FQI3TAXuv46gXw==" saltValue="21dx6PHl+Lm4VOOjXZRfWg==" spinCount="100000" sheet="1" objects="1" scenarios="1"/>
  <mergeCells count="27">
    <mergeCell ref="U24:V24"/>
    <mergeCell ref="A1:I1"/>
    <mergeCell ref="K1:S1"/>
    <mergeCell ref="U1:V1"/>
    <mergeCell ref="U2:V2"/>
    <mergeCell ref="A17:I17"/>
    <mergeCell ref="K17:S17"/>
    <mergeCell ref="A18:I21"/>
    <mergeCell ref="K18:S21"/>
    <mergeCell ref="A23:I23"/>
    <mergeCell ref="K23:S23"/>
    <mergeCell ref="U23:V23"/>
    <mergeCell ref="A39:I39"/>
    <mergeCell ref="K39:S39"/>
    <mergeCell ref="A40:I44"/>
    <mergeCell ref="K40:S44"/>
    <mergeCell ref="A46:I46"/>
    <mergeCell ref="K46:S46"/>
    <mergeCell ref="A69:I69"/>
    <mergeCell ref="A85:I85"/>
    <mergeCell ref="A86:I89"/>
    <mergeCell ref="U46:V46"/>
    <mergeCell ref="U47:V47"/>
    <mergeCell ref="A62:I62"/>
    <mergeCell ref="K62:S62"/>
    <mergeCell ref="A63:I67"/>
    <mergeCell ref="K63:S67"/>
  </mergeCells>
  <pageMargins left="0.70866141732283472" right="0.70866141732283472" top="0.74803149606299213" bottom="0.74803149606299213" header="0.31496062992125984" footer="0.31496062992125984"/>
  <pageSetup paperSize="8" scale="90" orientation="landscape" r:id="rId1"/>
  <rowBreaks count="1" manualBreakCount="1">
    <brk id="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O46"/>
  <sheetViews>
    <sheetView topLeftCell="A5" zoomScaleNormal="100" workbookViewId="0">
      <selection activeCell="C31" sqref="C31"/>
    </sheetView>
  </sheetViews>
  <sheetFormatPr defaultColWidth="9.140625" defaultRowHeight="12.75" x14ac:dyDescent="0.2"/>
  <cols>
    <col min="1" max="1" width="32.140625" style="1" customWidth="1"/>
    <col min="2" max="15" width="13.7109375" style="1" customWidth="1"/>
    <col min="16" max="16384" width="9.140625" style="1"/>
  </cols>
  <sheetData>
    <row r="1" spans="1:15" ht="57" customHeight="1" x14ac:dyDescent="0.25">
      <c r="A1" s="5" t="s">
        <v>30</v>
      </c>
      <c r="B1" s="6" t="s">
        <v>4</v>
      </c>
      <c r="C1" s="6" t="s">
        <v>31</v>
      </c>
      <c r="D1" s="7" t="s">
        <v>32</v>
      </c>
      <c r="E1" s="7" t="s">
        <v>33</v>
      </c>
      <c r="F1" s="8" t="s">
        <v>34</v>
      </c>
      <c r="G1" s="8" t="s">
        <v>35</v>
      </c>
      <c r="H1" s="6" t="s">
        <v>36</v>
      </c>
      <c r="I1" s="7" t="s">
        <v>37</v>
      </c>
      <c r="J1" s="6" t="s">
        <v>38</v>
      </c>
      <c r="K1" s="6" t="s">
        <v>39</v>
      </c>
      <c r="L1" s="6" t="s">
        <v>40</v>
      </c>
      <c r="M1" s="9" t="s">
        <v>41</v>
      </c>
      <c r="N1" s="9" t="s">
        <v>42</v>
      </c>
      <c r="O1" s="9" t="s">
        <v>43</v>
      </c>
    </row>
    <row r="2" spans="1:15" ht="14.25" x14ac:dyDescent="0.2">
      <c r="A2" s="10" t="s">
        <v>9</v>
      </c>
      <c r="B2" s="11">
        <v>1</v>
      </c>
      <c r="C2" s="11">
        <v>1</v>
      </c>
      <c r="D2" s="11">
        <v>1</v>
      </c>
      <c r="E2" s="11">
        <v>1</v>
      </c>
      <c r="F2" s="11">
        <v>1</v>
      </c>
      <c r="G2" s="11">
        <v>1</v>
      </c>
      <c r="H2" s="11">
        <v>1</v>
      </c>
      <c r="I2" s="11">
        <v>1</v>
      </c>
      <c r="J2" s="11">
        <v>1</v>
      </c>
      <c r="K2" s="11">
        <v>1</v>
      </c>
      <c r="L2" s="11">
        <v>1</v>
      </c>
      <c r="M2" s="11">
        <v>1</v>
      </c>
      <c r="N2" s="12">
        <v>1</v>
      </c>
      <c r="O2" s="12">
        <v>1</v>
      </c>
    </row>
    <row r="3" spans="1:15" x14ac:dyDescent="0.2">
      <c r="A3" s="10" t="s">
        <v>10</v>
      </c>
      <c r="B3" s="11" t="s">
        <v>44</v>
      </c>
      <c r="C3" s="11" t="s">
        <v>44</v>
      </c>
      <c r="D3" s="11" t="s">
        <v>45</v>
      </c>
      <c r="E3" s="11" t="s">
        <v>46</v>
      </c>
      <c r="F3" s="11" t="s">
        <v>47</v>
      </c>
      <c r="G3" s="11" t="s">
        <v>48</v>
      </c>
      <c r="H3" s="11" t="s">
        <v>49</v>
      </c>
      <c r="I3" s="11" t="s">
        <v>50</v>
      </c>
      <c r="J3" s="11" t="s">
        <v>51</v>
      </c>
      <c r="K3" s="11" t="s">
        <v>45</v>
      </c>
      <c r="L3" s="11" t="s">
        <v>52</v>
      </c>
      <c r="M3" s="11" t="s">
        <v>49</v>
      </c>
      <c r="N3" s="11" t="s">
        <v>49</v>
      </c>
      <c r="O3" s="13" t="s">
        <v>53</v>
      </c>
    </row>
    <row r="4" spans="1:15" x14ac:dyDescent="0.2">
      <c r="A4" s="14" t="s">
        <v>11</v>
      </c>
      <c r="B4" s="15" t="s">
        <v>54</v>
      </c>
      <c r="C4" s="15" t="s">
        <v>54</v>
      </c>
      <c r="D4" s="15" t="s">
        <v>55</v>
      </c>
      <c r="E4" s="15" t="s">
        <v>56</v>
      </c>
      <c r="F4" s="15" t="s">
        <v>57</v>
      </c>
      <c r="G4" s="15" t="s">
        <v>58</v>
      </c>
      <c r="H4" s="15" t="s">
        <v>59</v>
      </c>
      <c r="I4" s="15" t="s">
        <v>60</v>
      </c>
      <c r="J4" s="15" t="s">
        <v>61</v>
      </c>
      <c r="K4" s="15" t="s">
        <v>55</v>
      </c>
      <c r="L4" s="15" t="s">
        <v>62</v>
      </c>
      <c r="M4" s="15" t="s">
        <v>59</v>
      </c>
      <c r="N4" s="15" t="s">
        <v>59</v>
      </c>
      <c r="O4" s="16" t="s">
        <v>63</v>
      </c>
    </row>
    <row r="5" spans="1:15" ht="14.25" x14ac:dyDescent="0.2">
      <c r="A5" s="17"/>
      <c r="B5" s="18"/>
      <c r="C5" s="18"/>
      <c r="D5" s="18"/>
      <c r="E5" s="18"/>
      <c r="F5" s="18"/>
      <c r="G5" s="18"/>
      <c r="H5" s="18"/>
      <c r="I5" s="18"/>
      <c r="J5" s="18"/>
      <c r="K5" s="18"/>
      <c r="L5" s="18"/>
      <c r="M5" s="18"/>
      <c r="N5" s="18"/>
      <c r="O5" s="19"/>
    </row>
    <row r="6" spans="1:15" x14ac:dyDescent="0.2">
      <c r="A6" s="20" t="s">
        <v>64</v>
      </c>
      <c r="B6" s="11" t="s">
        <v>65</v>
      </c>
      <c r="C6" s="11" t="s">
        <v>65</v>
      </c>
      <c r="D6" s="11" t="s">
        <v>65</v>
      </c>
      <c r="E6" s="11" t="s">
        <v>65</v>
      </c>
      <c r="F6" s="11" t="s">
        <v>65</v>
      </c>
      <c r="G6" s="11" t="s">
        <v>65</v>
      </c>
      <c r="H6" s="11" t="s">
        <v>65</v>
      </c>
      <c r="I6" s="21" t="s">
        <v>66</v>
      </c>
      <c r="J6" s="21" t="s">
        <v>67</v>
      </c>
      <c r="K6" s="21" t="s">
        <v>68</v>
      </c>
      <c r="L6" s="21" t="s">
        <v>69</v>
      </c>
      <c r="M6" s="21" t="s">
        <v>66</v>
      </c>
      <c r="N6" s="21" t="s">
        <v>69</v>
      </c>
      <c r="O6" s="13" t="s">
        <v>70</v>
      </c>
    </row>
    <row r="7" spans="1:15" x14ac:dyDescent="0.2">
      <c r="A7" s="20" t="s">
        <v>71</v>
      </c>
      <c r="B7" s="11">
        <v>0</v>
      </c>
      <c r="C7" s="11">
        <v>0</v>
      </c>
      <c r="D7" s="11">
        <v>0</v>
      </c>
      <c r="E7" s="11">
        <v>0</v>
      </c>
      <c r="F7" s="11">
        <v>0</v>
      </c>
      <c r="G7" s="11">
        <v>0</v>
      </c>
      <c r="H7" s="11">
        <v>0</v>
      </c>
      <c r="I7" s="21" t="s">
        <v>72</v>
      </c>
      <c r="J7" s="21" t="s">
        <v>72</v>
      </c>
      <c r="K7" s="21" t="s">
        <v>72</v>
      </c>
      <c r="L7" s="11">
        <v>0</v>
      </c>
      <c r="M7" s="21" t="s">
        <v>72</v>
      </c>
      <c r="N7" s="21" t="s">
        <v>72</v>
      </c>
      <c r="O7" s="13"/>
    </row>
    <row r="8" spans="1:15" ht="14.25" x14ac:dyDescent="0.2">
      <c r="A8" s="20" t="s">
        <v>73</v>
      </c>
      <c r="B8" s="11"/>
      <c r="C8" s="11"/>
      <c r="D8" s="11"/>
      <c r="E8" s="11"/>
      <c r="F8" s="11"/>
      <c r="G8" s="11"/>
      <c r="H8" s="11"/>
      <c r="I8" s="11"/>
      <c r="J8" s="11"/>
      <c r="K8" s="11"/>
      <c r="L8" s="11"/>
      <c r="M8" s="11"/>
      <c r="N8" s="11"/>
      <c r="O8" s="12"/>
    </row>
    <row r="9" spans="1:15" x14ac:dyDescent="0.2">
      <c r="A9" s="20" t="s">
        <v>13</v>
      </c>
      <c r="B9" s="11" t="s">
        <v>74</v>
      </c>
      <c r="C9" s="11" t="s">
        <v>74</v>
      </c>
      <c r="D9" s="11" t="s">
        <v>74</v>
      </c>
      <c r="E9" s="11" t="s">
        <v>74</v>
      </c>
      <c r="F9" s="11" t="s">
        <v>74</v>
      </c>
      <c r="G9" s="11" t="s">
        <v>75</v>
      </c>
      <c r="H9" s="11" t="s">
        <v>75</v>
      </c>
      <c r="I9" s="11" t="s">
        <v>75</v>
      </c>
      <c r="J9" s="11" t="s">
        <v>76</v>
      </c>
      <c r="K9" s="11" t="s">
        <v>77</v>
      </c>
      <c r="L9" s="11" t="s">
        <v>75</v>
      </c>
      <c r="M9" s="11" t="s">
        <v>78</v>
      </c>
      <c r="N9" s="11" t="s">
        <v>78</v>
      </c>
      <c r="O9" s="13" t="s">
        <v>79</v>
      </c>
    </row>
    <row r="10" spans="1:15" ht="12.75" customHeight="1" x14ac:dyDescent="0.2">
      <c r="A10" s="20" t="s">
        <v>14</v>
      </c>
      <c r="B10" s="22" t="s">
        <v>80</v>
      </c>
      <c r="C10" s="22" t="s">
        <v>80</v>
      </c>
      <c r="D10" s="22" t="s">
        <v>80</v>
      </c>
      <c r="E10" s="22" t="s">
        <v>80</v>
      </c>
      <c r="F10" s="22" t="s">
        <v>80</v>
      </c>
      <c r="G10" s="22" t="s">
        <v>80</v>
      </c>
      <c r="H10" s="22" t="s">
        <v>80</v>
      </c>
      <c r="I10" s="22" t="s">
        <v>80</v>
      </c>
      <c r="J10" s="22" t="s">
        <v>80</v>
      </c>
      <c r="K10" s="22" t="s">
        <v>80</v>
      </c>
      <c r="L10" s="22" t="s">
        <v>80</v>
      </c>
      <c r="M10" s="22" t="s">
        <v>80</v>
      </c>
      <c r="N10" s="22" t="s">
        <v>80</v>
      </c>
      <c r="O10" s="22" t="s">
        <v>78</v>
      </c>
    </row>
    <row r="11" spans="1:15" ht="12.75" customHeight="1" x14ac:dyDescent="0.2">
      <c r="A11" s="20" t="s">
        <v>81</v>
      </c>
      <c r="B11" s="22" t="s">
        <v>82</v>
      </c>
      <c r="C11" s="22" t="s">
        <v>82</v>
      </c>
      <c r="D11" s="22" t="s">
        <v>82</v>
      </c>
      <c r="E11" s="22" t="s">
        <v>82</v>
      </c>
      <c r="F11" s="22" t="s">
        <v>82</v>
      </c>
      <c r="G11" s="22" t="s">
        <v>82</v>
      </c>
      <c r="H11" s="22" t="s">
        <v>82</v>
      </c>
      <c r="I11" s="22" t="s">
        <v>82</v>
      </c>
      <c r="J11" s="22" t="s">
        <v>82</v>
      </c>
      <c r="K11" s="22" t="s">
        <v>82</v>
      </c>
      <c r="L11" s="22" t="s">
        <v>82</v>
      </c>
      <c r="M11" s="22" t="s">
        <v>82</v>
      </c>
      <c r="N11" s="22" t="s">
        <v>82</v>
      </c>
      <c r="O11" s="22" t="s">
        <v>82</v>
      </c>
    </row>
    <row r="12" spans="1:15" ht="12.75" customHeight="1" x14ac:dyDescent="0.2">
      <c r="A12" s="20" t="s">
        <v>16</v>
      </c>
      <c r="B12" s="22" t="s">
        <v>83</v>
      </c>
      <c r="C12" s="22" t="s">
        <v>83</v>
      </c>
      <c r="D12" s="22" t="s">
        <v>83</v>
      </c>
      <c r="E12" s="22" t="s">
        <v>83</v>
      </c>
      <c r="F12" s="22" t="s">
        <v>83</v>
      </c>
      <c r="G12" s="22" t="s">
        <v>83</v>
      </c>
      <c r="H12" s="22" t="s">
        <v>83</v>
      </c>
      <c r="I12" s="22" t="s">
        <v>84</v>
      </c>
      <c r="J12" s="22" t="s">
        <v>84</v>
      </c>
      <c r="K12" s="22" t="s">
        <v>84</v>
      </c>
      <c r="L12" s="22" t="s">
        <v>84</v>
      </c>
      <c r="M12" s="22" t="s">
        <v>84</v>
      </c>
      <c r="N12" s="22" t="s">
        <v>84</v>
      </c>
      <c r="O12" s="22" t="s">
        <v>84</v>
      </c>
    </row>
    <row r="13" spans="1:15" x14ac:dyDescent="0.2">
      <c r="A13" s="20" t="s">
        <v>17</v>
      </c>
      <c r="B13" s="11" t="s">
        <v>85</v>
      </c>
      <c r="C13" s="11" t="s">
        <v>85</v>
      </c>
      <c r="D13" s="11" t="s">
        <v>85</v>
      </c>
      <c r="E13" s="11" t="s">
        <v>85</v>
      </c>
      <c r="F13" s="11" t="s">
        <v>85</v>
      </c>
      <c r="G13" s="11" t="s">
        <v>85</v>
      </c>
      <c r="H13" s="11" t="s">
        <v>85</v>
      </c>
      <c r="I13" s="11" t="s">
        <v>85</v>
      </c>
      <c r="J13" s="11" t="s">
        <v>85</v>
      </c>
      <c r="K13" s="11" t="s">
        <v>85</v>
      </c>
      <c r="L13" s="11" t="s">
        <v>85</v>
      </c>
      <c r="M13" s="11" t="s">
        <v>85</v>
      </c>
      <c r="N13" s="11" t="s">
        <v>85</v>
      </c>
      <c r="O13" s="11" t="s">
        <v>85</v>
      </c>
    </row>
    <row r="14" spans="1:15" x14ac:dyDescent="0.2">
      <c r="A14" s="20"/>
      <c r="B14" s="11"/>
      <c r="C14" s="11"/>
      <c r="D14" s="11"/>
      <c r="E14" s="11"/>
      <c r="F14" s="11"/>
      <c r="G14" s="11"/>
      <c r="H14" s="11"/>
      <c r="I14" s="11"/>
      <c r="J14" s="11"/>
      <c r="K14" s="11"/>
      <c r="L14" s="11"/>
      <c r="M14" s="11"/>
      <c r="N14" s="11"/>
      <c r="O14" s="11"/>
    </row>
    <row r="15" spans="1:15" x14ac:dyDescent="0.2">
      <c r="A15" s="23" t="s">
        <v>18</v>
      </c>
      <c r="B15" s="15" t="s">
        <v>86</v>
      </c>
      <c r="C15" s="15" t="s">
        <v>86</v>
      </c>
      <c r="D15" s="15" t="s">
        <v>86</v>
      </c>
      <c r="E15" s="15" t="s">
        <v>86</v>
      </c>
      <c r="F15" s="15" t="s">
        <v>86</v>
      </c>
      <c r="G15" s="15" t="s">
        <v>87</v>
      </c>
      <c r="H15" s="15" t="s">
        <v>87</v>
      </c>
      <c r="I15" s="15" t="s">
        <v>88</v>
      </c>
      <c r="J15" s="15" t="s">
        <v>89</v>
      </c>
      <c r="K15" s="15" t="s">
        <v>88</v>
      </c>
      <c r="L15" s="15" t="s">
        <v>90</v>
      </c>
      <c r="M15" s="15" t="s">
        <v>91</v>
      </c>
      <c r="N15" s="15" t="s">
        <v>92</v>
      </c>
      <c r="O15" s="15" t="s">
        <v>93</v>
      </c>
    </row>
    <row r="16" spans="1:15" x14ac:dyDescent="0.2">
      <c r="A16" s="24"/>
      <c r="B16" s="11"/>
      <c r="C16" s="11"/>
      <c r="D16" s="11"/>
      <c r="E16" s="11"/>
      <c r="F16" s="11"/>
      <c r="G16" s="11"/>
      <c r="H16" s="11"/>
      <c r="I16" s="11"/>
      <c r="J16" s="11"/>
      <c r="K16" s="11"/>
      <c r="L16" s="11"/>
      <c r="M16" s="11"/>
      <c r="N16" s="11"/>
      <c r="O16" s="11"/>
    </row>
    <row r="17" spans="1:15" x14ac:dyDescent="0.2">
      <c r="A17" s="23" t="s">
        <v>19</v>
      </c>
      <c r="B17" s="15" t="s">
        <v>94</v>
      </c>
      <c r="C17" s="15" t="s">
        <v>94</v>
      </c>
      <c r="D17" s="15" t="s">
        <v>95</v>
      </c>
      <c r="E17" s="15" t="s">
        <v>96</v>
      </c>
      <c r="F17" s="15" t="s">
        <v>97</v>
      </c>
      <c r="G17" s="15" t="s">
        <v>98</v>
      </c>
      <c r="H17" s="15" t="s">
        <v>99</v>
      </c>
      <c r="I17" s="15" t="s">
        <v>100</v>
      </c>
      <c r="J17" s="15" t="s">
        <v>101</v>
      </c>
      <c r="K17" s="15" t="s">
        <v>102</v>
      </c>
      <c r="L17" s="15" t="s">
        <v>103</v>
      </c>
      <c r="M17" s="15" t="s">
        <v>104</v>
      </c>
      <c r="N17" s="15" t="s">
        <v>103</v>
      </c>
      <c r="O17" s="15" t="s">
        <v>100</v>
      </c>
    </row>
    <row r="18" spans="1:15" x14ac:dyDescent="0.2">
      <c r="A18" s="24"/>
      <c r="B18" s="11"/>
      <c r="C18" s="11"/>
      <c r="D18" s="11"/>
      <c r="E18" s="11"/>
      <c r="F18" s="11"/>
      <c r="G18" s="11"/>
      <c r="H18" s="11"/>
      <c r="I18" s="11"/>
      <c r="J18" s="11"/>
      <c r="K18" s="11"/>
      <c r="L18" s="11"/>
      <c r="M18" s="11"/>
      <c r="N18" s="11"/>
      <c r="O18" s="11"/>
    </row>
    <row r="19" spans="1:15" x14ac:dyDescent="0.2">
      <c r="A19" s="20" t="s">
        <v>20</v>
      </c>
      <c r="B19" s="11" t="s">
        <v>105</v>
      </c>
      <c r="C19" s="11" t="s">
        <v>105</v>
      </c>
      <c r="D19" s="11" t="s">
        <v>105</v>
      </c>
      <c r="E19" s="11" t="s">
        <v>105</v>
      </c>
      <c r="F19" s="11" t="s">
        <v>105</v>
      </c>
      <c r="G19" s="11" t="s">
        <v>105</v>
      </c>
      <c r="H19" s="11" t="s">
        <v>105</v>
      </c>
      <c r="I19" s="11" t="s">
        <v>105</v>
      </c>
      <c r="J19" s="11" t="s">
        <v>105</v>
      </c>
      <c r="K19" s="11" t="s">
        <v>105</v>
      </c>
      <c r="L19" s="11" t="s">
        <v>105</v>
      </c>
      <c r="M19" s="11" t="s">
        <v>105</v>
      </c>
      <c r="N19" s="11" t="s">
        <v>105</v>
      </c>
      <c r="O19" s="11" t="s">
        <v>105</v>
      </c>
    </row>
    <row r="20" spans="1:15" x14ac:dyDescent="0.2">
      <c r="A20" s="24"/>
      <c r="B20" s="11"/>
      <c r="C20" s="11"/>
      <c r="D20" s="11"/>
      <c r="E20" s="11"/>
      <c r="F20" s="11"/>
      <c r="G20" s="11"/>
      <c r="H20" s="11"/>
      <c r="I20" s="11"/>
      <c r="J20" s="11"/>
      <c r="K20" s="11"/>
      <c r="L20" s="11"/>
      <c r="M20" s="11"/>
      <c r="N20" s="11"/>
      <c r="O20" s="11"/>
    </row>
    <row r="21" spans="1:15" x14ac:dyDescent="0.2">
      <c r="A21" s="23" t="s">
        <v>106</v>
      </c>
      <c r="B21" s="15" t="s">
        <v>107</v>
      </c>
      <c r="C21" s="15" t="s">
        <v>107</v>
      </c>
      <c r="D21" s="15" t="s">
        <v>108</v>
      </c>
      <c r="E21" s="15" t="s">
        <v>109</v>
      </c>
      <c r="F21" s="15" t="s">
        <v>110</v>
      </c>
      <c r="G21" s="15" t="s">
        <v>111</v>
      </c>
      <c r="H21" s="15" t="s">
        <v>112</v>
      </c>
      <c r="I21" s="15" t="s">
        <v>110</v>
      </c>
      <c r="J21" s="15" t="s">
        <v>113</v>
      </c>
      <c r="K21" s="15" t="s">
        <v>114</v>
      </c>
      <c r="L21" s="15" t="s">
        <v>115</v>
      </c>
      <c r="M21" s="15" t="s">
        <v>116</v>
      </c>
      <c r="N21" s="15" t="s">
        <v>115</v>
      </c>
      <c r="O21" s="15" t="s">
        <v>117</v>
      </c>
    </row>
    <row r="22" spans="1:15" ht="13.5" thickBot="1" x14ac:dyDescent="0.25"/>
    <row r="23" spans="1:15" ht="30" x14ac:dyDescent="0.25">
      <c r="A23" s="5" t="s">
        <v>30</v>
      </c>
      <c r="B23" s="6" t="s">
        <v>4</v>
      </c>
      <c r="C23" s="6" t="s">
        <v>31</v>
      </c>
      <c r="D23" s="7" t="s">
        <v>32</v>
      </c>
      <c r="E23" s="7" t="s">
        <v>33</v>
      </c>
      <c r="F23" s="8" t="s">
        <v>34</v>
      </c>
      <c r="G23" s="8" t="s">
        <v>35</v>
      </c>
      <c r="H23" s="6" t="s">
        <v>36</v>
      </c>
      <c r="I23" s="7" t="s">
        <v>37</v>
      </c>
      <c r="J23" s="6" t="s">
        <v>38</v>
      </c>
      <c r="K23" s="6" t="s">
        <v>39</v>
      </c>
      <c r="L23" s="6" t="s">
        <v>40</v>
      </c>
      <c r="M23" s="9" t="s">
        <v>41</v>
      </c>
      <c r="N23" s="9" t="s">
        <v>42</v>
      </c>
      <c r="O23" s="9" t="s">
        <v>43</v>
      </c>
    </row>
    <row r="24" spans="1:15" ht="14.25" x14ac:dyDescent="0.2">
      <c r="A24" s="10" t="s">
        <v>9</v>
      </c>
      <c r="B24" s="11">
        <v>1</v>
      </c>
      <c r="C24" s="11">
        <v>1</v>
      </c>
      <c r="D24" s="11">
        <v>1</v>
      </c>
      <c r="E24" s="11">
        <v>1</v>
      </c>
      <c r="F24" s="11">
        <v>1</v>
      </c>
      <c r="G24" s="11">
        <v>1</v>
      </c>
      <c r="H24" s="11">
        <v>1</v>
      </c>
      <c r="I24" s="11">
        <v>1</v>
      </c>
      <c r="J24" s="11">
        <v>1</v>
      </c>
      <c r="K24" s="11">
        <v>1</v>
      </c>
      <c r="L24" s="11">
        <v>1</v>
      </c>
      <c r="M24" s="11">
        <v>1</v>
      </c>
      <c r="N24" s="31">
        <v>1</v>
      </c>
      <c r="O24" s="31">
        <v>1</v>
      </c>
    </row>
    <row r="25" spans="1:15" x14ac:dyDescent="0.2">
      <c r="A25" s="10" t="s">
        <v>10</v>
      </c>
      <c r="B25" s="28">
        <v>0.57999999999999996</v>
      </c>
      <c r="C25" s="28">
        <v>0.57999999999999996</v>
      </c>
      <c r="D25" s="28">
        <v>0.6</v>
      </c>
      <c r="E25" s="28">
        <v>0.56999999999999995</v>
      </c>
      <c r="F25" s="28">
        <v>0.57999999999999996</v>
      </c>
      <c r="G25" s="28">
        <v>0.62</v>
      </c>
      <c r="H25" s="28">
        <v>0.64</v>
      </c>
      <c r="I25" s="28">
        <v>0.61</v>
      </c>
      <c r="J25" s="28">
        <v>0.54</v>
      </c>
      <c r="K25" s="28">
        <v>0.6</v>
      </c>
      <c r="L25" s="28">
        <v>0.61</v>
      </c>
      <c r="M25" s="28">
        <v>0.64</v>
      </c>
      <c r="N25" s="28">
        <v>0.64</v>
      </c>
      <c r="O25" s="30">
        <v>0.59</v>
      </c>
    </row>
    <row r="26" spans="1:15" x14ac:dyDescent="0.2">
      <c r="A26" s="14" t="s">
        <v>11</v>
      </c>
      <c r="B26" s="27">
        <v>0.42</v>
      </c>
      <c r="C26" s="27">
        <v>0.42</v>
      </c>
      <c r="D26" s="27">
        <v>0.4</v>
      </c>
      <c r="E26" s="27">
        <v>0.43</v>
      </c>
      <c r="F26" s="27">
        <v>0.42</v>
      </c>
      <c r="G26" s="27">
        <v>0.38</v>
      </c>
      <c r="H26" s="27">
        <v>0.36</v>
      </c>
      <c r="I26" s="27">
        <v>0.39</v>
      </c>
      <c r="J26" s="27">
        <v>0.46</v>
      </c>
      <c r="K26" s="27">
        <v>0.4</v>
      </c>
      <c r="L26" s="27">
        <v>0.39</v>
      </c>
      <c r="M26" s="27">
        <v>0.36</v>
      </c>
      <c r="N26" s="27">
        <v>0.36</v>
      </c>
      <c r="O26" s="35">
        <v>0.41</v>
      </c>
    </row>
    <row r="27" spans="1:15" ht="14.25" x14ac:dyDescent="0.2">
      <c r="A27" s="17"/>
      <c r="B27" s="34"/>
      <c r="C27" s="34"/>
      <c r="D27" s="34" t="s">
        <v>118</v>
      </c>
      <c r="E27" s="34"/>
      <c r="F27" s="34"/>
      <c r="G27" s="34"/>
      <c r="H27" s="34"/>
      <c r="I27" s="34"/>
      <c r="J27" s="34"/>
      <c r="K27" s="34"/>
      <c r="L27" s="34"/>
      <c r="M27" s="34"/>
      <c r="N27" s="34"/>
      <c r="O27" s="33"/>
    </row>
    <row r="28" spans="1:15" x14ac:dyDescent="0.2">
      <c r="A28" s="20" t="s">
        <v>64</v>
      </c>
      <c r="B28" s="11">
        <v>0.14000000000000001</v>
      </c>
      <c r="C28" s="11">
        <v>0.14000000000000001</v>
      </c>
      <c r="D28" s="11">
        <v>0.14000000000000001</v>
      </c>
      <c r="E28" s="11">
        <v>0.14000000000000001</v>
      </c>
      <c r="F28" s="11">
        <v>0.14000000000000001</v>
      </c>
      <c r="G28" s="11">
        <v>0.14000000000000001</v>
      </c>
      <c r="H28" s="11">
        <v>0.14000000000000001</v>
      </c>
      <c r="I28" s="32">
        <v>0.15</v>
      </c>
      <c r="J28" s="32">
        <v>0.19</v>
      </c>
      <c r="K28" s="32">
        <v>0.16</v>
      </c>
      <c r="L28" s="32">
        <v>0.13</v>
      </c>
      <c r="M28" s="32">
        <v>0.15</v>
      </c>
      <c r="N28" s="32">
        <v>0.13</v>
      </c>
      <c r="O28" s="30">
        <v>0.18</v>
      </c>
    </row>
    <row r="29" spans="1:15" x14ac:dyDescent="0.2">
      <c r="A29" s="20" t="s">
        <v>71</v>
      </c>
      <c r="B29" s="11">
        <v>0</v>
      </c>
      <c r="C29" s="11">
        <v>0</v>
      </c>
      <c r="D29" s="11">
        <v>0</v>
      </c>
      <c r="E29" s="11">
        <v>0</v>
      </c>
      <c r="F29" s="11">
        <v>0</v>
      </c>
      <c r="G29" s="11">
        <v>0</v>
      </c>
      <c r="H29" s="11">
        <v>0</v>
      </c>
      <c r="I29" s="32">
        <v>0.01</v>
      </c>
      <c r="J29" s="32">
        <v>0.01</v>
      </c>
      <c r="K29" s="32">
        <v>0.01</v>
      </c>
      <c r="L29" s="11">
        <v>0</v>
      </c>
      <c r="M29" s="32">
        <v>0.01</v>
      </c>
      <c r="N29" s="32">
        <v>0.01</v>
      </c>
      <c r="O29" s="30"/>
    </row>
    <row r="30" spans="1:15" ht="14.25" x14ac:dyDescent="0.2">
      <c r="A30" s="20" t="s">
        <v>73</v>
      </c>
      <c r="B30" s="11"/>
      <c r="C30" s="11"/>
      <c r="D30" s="11"/>
      <c r="E30" s="11"/>
      <c r="F30" s="11"/>
      <c r="G30" s="11"/>
      <c r="H30" s="11"/>
      <c r="I30" s="11"/>
      <c r="J30" s="11"/>
      <c r="K30" s="11"/>
      <c r="L30" s="11"/>
      <c r="M30" s="11"/>
      <c r="N30" s="11"/>
      <c r="O30" s="31"/>
    </row>
    <row r="31" spans="1:15" x14ac:dyDescent="0.2">
      <c r="A31" s="20" t="s">
        <v>13</v>
      </c>
      <c r="B31" s="28">
        <v>0.12</v>
      </c>
      <c r="C31" s="28">
        <v>0.12</v>
      </c>
      <c r="D31" s="28">
        <v>0.12</v>
      </c>
      <c r="E31" s="28">
        <v>0.12</v>
      </c>
      <c r="F31" s="28">
        <v>0.12</v>
      </c>
      <c r="G31" s="28">
        <v>0.09</v>
      </c>
      <c r="H31" s="28">
        <v>0.09</v>
      </c>
      <c r="I31" s="28">
        <v>0.09</v>
      </c>
      <c r="J31" s="28">
        <v>0.1</v>
      </c>
      <c r="K31" s="28">
        <v>0.08</v>
      </c>
      <c r="L31" s="28">
        <v>0.09</v>
      </c>
      <c r="M31" s="28">
        <v>0.06</v>
      </c>
      <c r="N31" s="28">
        <v>0.06</v>
      </c>
      <c r="O31" s="30">
        <v>7.0000000000000007E-2</v>
      </c>
    </row>
    <row r="32" spans="1:15" x14ac:dyDescent="0.2">
      <c r="A32" s="20" t="s">
        <v>14</v>
      </c>
      <c r="B32" s="29">
        <v>0.05</v>
      </c>
      <c r="C32" s="29">
        <v>0.05</v>
      </c>
      <c r="D32" s="29">
        <v>0.05</v>
      </c>
      <c r="E32" s="29">
        <v>0.05</v>
      </c>
      <c r="F32" s="29">
        <v>0.05</v>
      </c>
      <c r="G32" s="29">
        <v>0.05</v>
      </c>
      <c r="H32" s="29">
        <v>0.05</v>
      </c>
      <c r="I32" s="29">
        <v>0.05</v>
      </c>
      <c r="J32" s="29">
        <v>0.05</v>
      </c>
      <c r="K32" s="29">
        <v>0.05</v>
      </c>
      <c r="L32" s="29">
        <v>0.05</v>
      </c>
      <c r="M32" s="29">
        <v>0.05</v>
      </c>
      <c r="N32" s="29">
        <v>0.05</v>
      </c>
      <c r="O32" s="29">
        <v>0.06</v>
      </c>
    </row>
    <row r="33" spans="1:15" x14ac:dyDescent="0.2">
      <c r="A33" s="20" t="s">
        <v>81</v>
      </c>
      <c r="B33" s="29">
        <v>0.03</v>
      </c>
      <c r="C33" s="29">
        <v>0.03</v>
      </c>
      <c r="D33" s="29">
        <v>0.03</v>
      </c>
      <c r="E33" s="29">
        <v>0.03</v>
      </c>
      <c r="F33" s="29">
        <v>0.03</v>
      </c>
      <c r="G33" s="29">
        <v>0.03</v>
      </c>
      <c r="H33" s="29">
        <v>0.03</v>
      </c>
      <c r="I33" s="29">
        <v>0.03</v>
      </c>
      <c r="J33" s="29">
        <v>0.03</v>
      </c>
      <c r="K33" s="29">
        <v>0.03</v>
      </c>
      <c r="L33" s="29">
        <v>0.03</v>
      </c>
      <c r="M33" s="29">
        <v>0.03</v>
      </c>
      <c r="N33" s="29">
        <v>0.03</v>
      </c>
      <c r="O33" s="29">
        <v>0.03</v>
      </c>
    </row>
    <row r="34" spans="1:15" x14ac:dyDescent="0.2">
      <c r="A34" s="20" t="s">
        <v>16</v>
      </c>
      <c r="B34" s="29">
        <v>0.01</v>
      </c>
      <c r="C34" s="29">
        <v>0.01</v>
      </c>
      <c r="D34" s="29">
        <v>0.01</v>
      </c>
      <c r="E34" s="29">
        <v>0.01</v>
      </c>
      <c r="F34" s="29">
        <v>0.01</v>
      </c>
      <c r="G34" s="29">
        <v>0.01</v>
      </c>
      <c r="H34" s="29">
        <v>0.01</v>
      </c>
      <c r="I34" s="29">
        <v>0.02</v>
      </c>
      <c r="J34" s="29">
        <v>0.02</v>
      </c>
      <c r="K34" s="29">
        <v>0.02</v>
      </c>
      <c r="L34" s="29">
        <v>0.02</v>
      </c>
      <c r="M34" s="29">
        <v>0.02</v>
      </c>
      <c r="N34" s="29">
        <v>0.02</v>
      </c>
      <c r="O34" s="29">
        <v>0.02</v>
      </c>
    </row>
    <row r="35" spans="1:15" x14ac:dyDescent="0.2">
      <c r="A35" s="20" t="s">
        <v>17</v>
      </c>
      <c r="B35" s="28">
        <v>3.5000000000000003E-2</v>
      </c>
      <c r="C35" s="28">
        <v>3.5000000000000003E-2</v>
      </c>
      <c r="D35" s="28">
        <v>3.5000000000000003E-2</v>
      </c>
      <c r="E35" s="28">
        <v>3.5000000000000003E-2</v>
      </c>
      <c r="F35" s="28">
        <v>3.5000000000000003E-2</v>
      </c>
      <c r="G35" s="28">
        <v>3.5000000000000003E-2</v>
      </c>
      <c r="H35" s="28">
        <v>3.5000000000000003E-2</v>
      </c>
      <c r="I35" s="28">
        <v>3.5000000000000003E-2</v>
      </c>
      <c r="J35" s="28">
        <v>3.5000000000000003E-2</v>
      </c>
      <c r="K35" s="28">
        <v>3.5000000000000003E-2</v>
      </c>
      <c r="L35" s="28">
        <v>3.5000000000000003E-2</v>
      </c>
      <c r="M35" s="28">
        <v>3.5000000000000003E-2</v>
      </c>
      <c r="N35" s="28">
        <v>3.5000000000000003E-2</v>
      </c>
      <c r="O35" s="28">
        <v>3.5000000000000003E-2</v>
      </c>
    </row>
    <row r="36" spans="1:15" x14ac:dyDescent="0.2">
      <c r="A36" s="20" t="s">
        <v>273</v>
      </c>
      <c r="B36" s="28">
        <v>0</v>
      </c>
      <c r="C36" s="28">
        <v>0</v>
      </c>
      <c r="D36" s="28">
        <v>0</v>
      </c>
      <c r="E36" s="28">
        <v>0</v>
      </c>
      <c r="F36" s="28">
        <v>0</v>
      </c>
      <c r="G36" s="28">
        <v>0</v>
      </c>
      <c r="H36" s="28">
        <v>0</v>
      </c>
      <c r="I36" s="28">
        <v>0</v>
      </c>
      <c r="J36" s="28">
        <v>0</v>
      </c>
      <c r="K36" s="28">
        <v>0</v>
      </c>
      <c r="L36" s="28">
        <v>0</v>
      </c>
      <c r="M36" s="28">
        <v>0</v>
      </c>
      <c r="N36" s="28">
        <v>0</v>
      </c>
      <c r="O36" s="28">
        <v>0</v>
      </c>
    </row>
    <row r="37" spans="1:15" x14ac:dyDescent="0.2">
      <c r="A37" s="23" t="s">
        <v>18</v>
      </c>
      <c r="B37" s="27">
        <v>0.38500000000000001</v>
      </c>
      <c r="C37" s="27">
        <v>0.38500000000000001</v>
      </c>
      <c r="D37" s="27">
        <v>0.38500000000000001</v>
      </c>
      <c r="E37" s="27">
        <v>0.38500000000000001</v>
      </c>
      <c r="F37" s="27">
        <v>0.38500000000000001</v>
      </c>
      <c r="G37" s="27">
        <v>0.35499999999999998</v>
      </c>
      <c r="H37" s="27">
        <v>0.35499999999999998</v>
      </c>
      <c r="I37" s="27">
        <v>0.38500000000000001</v>
      </c>
      <c r="J37" s="27">
        <v>0.435</v>
      </c>
      <c r="K37" s="27">
        <v>0.38500000000000001</v>
      </c>
      <c r="L37" s="27">
        <v>0.35499999999999998</v>
      </c>
      <c r="M37" s="27">
        <v>0.33500000000000002</v>
      </c>
      <c r="N37" s="27">
        <v>0.33500000000000002</v>
      </c>
      <c r="O37" s="27">
        <v>0.39500000000000002</v>
      </c>
    </row>
    <row r="38" spans="1:15" x14ac:dyDescent="0.2">
      <c r="A38" s="24"/>
      <c r="B38" s="28"/>
      <c r="C38" s="28"/>
      <c r="D38" s="28"/>
      <c r="E38" s="28"/>
      <c r="F38" s="28"/>
      <c r="G38" s="28"/>
      <c r="H38" s="28"/>
      <c r="I38" s="28"/>
      <c r="J38" s="28"/>
      <c r="K38" s="28"/>
      <c r="L38" s="28"/>
      <c r="M38" s="28"/>
      <c r="N38" s="28"/>
      <c r="O38" s="28"/>
    </row>
    <row r="39" spans="1:15" x14ac:dyDescent="0.2">
      <c r="A39" s="23" t="s">
        <v>19</v>
      </c>
      <c r="B39" s="27">
        <v>6.5000000000000002E-2</v>
      </c>
      <c r="C39" s="27">
        <v>6.5000000000000002E-2</v>
      </c>
      <c r="D39" s="27">
        <v>4.4999999999999998E-2</v>
      </c>
      <c r="E39" s="27">
        <v>7.4999999999999997E-2</v>
      </c>
      <c r="F39" s="27">
        <v>3.5000000000000003E-2</v>
      </c>
      <c r="G39" s="27">
        <v>4.4999999999999998E-2</v>
      </c>
      <c r="H39" s="27">
        <v>3.5000000000000003E-2</v>
      </c>
      <c r="I39" s="27">
        <v>3.5000000000000003E-2</v>
      </c>
      <c r="J39" s="27">
        <v>5.5E-2</v>
      </c>
      <c r="K39" s="27">
        <v>4.4999999999999998E-2</v>
      </c>
      <c r="L39" s="27">
        <v>5.5E-2</v>
      </c>
      <c r="M39" s="27">
        <v>5.5E-2</v>
      </c>
      <c r="N39" s="27">
        <v>5.5E-2</v>
      </c>
      <c r="O39" s="27">
        <v>3.5000000000000003E-2</v>
      </c>
    </row>
    <row r="40" spans="1:15" x14ac:dyDescent="0.2">
      <c r="A40" s="24"/>
      <c r="B40" s="28"/>
      <c r="C40" s="28"/>
      <c r="D40" s="28"/>
      <c r="E40" s="28"/>
      <c r="F40" s="28"/>
      <c r="G40" s="28"/>
      <c r="H40" s="28"/>
      <c r="I40" s="28"/>
      <c r="J40" s="28"/>
      <c r="K40" s="28"/>
      <c r="L40" s="28"/>
      <c r="M40" s="28"/>
      <c r="N40" s="28"/>
      <c r="O40" s="28"/>
    </row>
    <row r="41" spans="1:15" x14ac:dyDescent="0.2">
      <c r="A41" s="20" t="s">
        <v>20</v>
      </c>
      <c r="B41" s="28">
        <v>2.5000000000000001E-2</v>
      </c>
      <c r="C41" s="28">
        <v>2.5000000000000001E-2</v>
      </c>
      <c r="D41" s="28">
        <v>2.5000000000000001E-2</v>
      </c>
      <c r="E41" s="28">
        <v>2.5000000000000001E-2</v>
      </c>
      <c r="F41" s="28">
        <v>2.5000000000000001E-2</v>
      </c>
      <c r="G41" s="28">
        <v>2.5000000000000001E-2</v>
      </c>
      <c r="H41" s="28">
        <v>2.5000000000000001E-2</v>
      </c>
      <c r="I41" s="28">
        <v>2.5000000000000001E-2</v>
      </c>
      <c r="J41" s="28">
        <v>2.5000000000000001E-2</v>
      </c>
      <c r="K41" s="28">
        <v>2.5000000000000001E-2</v>
      </c>
      <c r="L41" s="28">
        <v>2.5000000000000001E-2</v>
      </c>
      <c r="M41" s="28">
        <v>2.5000000000000001E-2</v>
      </c>
      <c r="N41" s="28">
        <v>2.5000000000000001E-2</v>
      </c>
      <c r="O41" s="28">
        <v>2.5000000000000001E-2</v>
      </c>
    </row>
    <row r="42" spans="1:15" x14ac:dyDescent="0.2">
      <c r="A42" s="24"/>
      <c r="B42" s="28"/>
      <c r="C42" s="28"/>
      <c r="D42" s="28"/>
      <c r="E42" s="28"/>
      <c r="F42" s="28"/>
      <c r="G42" s="28"/>
      <c r="H42" s="28"/>
      <c r="I42" s="28"/>
      <c r="J42" s="28"/>
      <c r="K42" s="28"/>
      <c r="L42" s="28"/>
      <c r="M42" s="28"/>
      <c r="N42" s="28"/>
      <c r="O42" s="28"/>
    </row>
    <row r="43" spans="1:15" x14ac:dyDescent="0.2">
      <c r="A43" s="23" t="s">
        <v>106</v>
      </c>
      <c r="B43" s="27">
        <v>0.05</v>
      </c>
      <c r="C43" s="27">
        <v>0.05</v>
      </c>
      <c r="D43" s="27">
        <v>0.03</v>
      </c>
      <c r="E43" s="27">
        <v>0.06</v>
      </c>
      <c r="F43" s="27">
        <v>0.02</v>
      </c>
      <c r="G43" s="27">
        <v>0.03</v>
      </c>
      <c r="H43" s="27">
        <v>0.02</v>
      </c>
      <c r="I43" s="27">
        <v>0.02</v>
      </c>
      <c r="J43" s="27">
        <v>0.04</v>
      </c>
      <c r="K43" s="27">
        <v>0.03</v>
      </c>
      <c r="L43" s="27">
        <v>0.04</v>
      </c>
      <c r="M43" s="27">
        <v>0.04</v>
      </c>
      <c r="N43" s="27">
        <v>0.04</v>
      </c>
      <c r="O43" s="27">
        <v>0.02</v>
      </c>
    </row>
    <row r="44" spans="1:15" x14ac:dyDescent="0.2">
      <c r="B44" s="25"/>
    </row>
    <row r="45" spans="1:15" x14ac:dyDescent="0.2">
      <c r="B45" s="26"/>
    </row>
    <row r="46" spans="1:15" x14ac:dyDescent="0.2">
      <c r="B46" s="25"/>
    </row>
  </sheetData>
  <pageMargins left="0.70866141732283472" right="0.70866141732283472" top="0.74803149606299213" bottom="0.74803149606299213" header="0.31496062992125984" footer="0.31496062992125984"/>
  <pageSetup paperSize="9" scale="58" orientation="landscape" r:id="rId1"/>
  <headerFooter>
    <oddFooter>&amp;R&amp;D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L62"/>
  <sheetViews>
    <sheetView tabSelected="1" topLeftCell="A16" zoomScaleNormal="100" workbookViewId="0">
      <selection activeCell="F41" sqref="F41"/>
    </sheetView>
  </sheetViews>
  <sheetFormatPr defaultColWidth="9.140625" defaultRowHeight="12.75" customHeight="1" x14ac:dyDescent="0.2"/>
  <cols>
    <col min="1" max="1" width="43.28515625" style="1" customWidth="1"/>
    <col min="2" max="2" width="0.85546875" style="1" customWidth="1"/>
    <col min="3" max="3" width="10.28515625" style="1" customWidth="1"/>
    <col min="4" max="4" width="9.28515625" style="1" customWidth="1"/>
    <col min="5" max="5" width="0.85546875" style="1" customWidth="1"/>
    <col min="6" max="6" width="10.28515625" style="1" customWidth="1"/>
    <col min="7" max="7" width="9.28515625" style="1" customWidth="1"/>
    <col min="8" max="8" width="0.85546875" style="1" customWidth="1"/>
    <col min="9" max="9" width="10.28515625" style="1" customWidth="1"/>
    <col min="10" max="10" width="9.28515625" style="1" customWidth="1"/>
    <col min="11" max="11" width="0.85546875" style="1" customWidth="1"/>
    <col min="12" max="12" width="10.28515625" style="1" customWidth="1"/>
    <col min="13" max="13" width="9.28515625" style="1" customWidth="1"/>
    <col min="14" max="14" width="0.85546875" style="1" customWidth="1"/>
    <col min="15" max="15" width="10.28515625" style="1" customWidth="1"/>
    <col min="16" max="16" width="9.28515625" style="1" customWidth="1"/>
    <col min="17" max="17" width="0.85546875" style="1" customWidth="1"/>
    <col min="18" max="18" width="10.28515625" style="1" customWidth="1"/>
    <col min="19" max="19" width="67.140625" style="1" customWidth="1"/>
    <col min="20" max="20" width="1.7109375" style="1" customWidth="1"/>
    <col min="21" max="21" width="22.42578125" style="1" bestFit="1" customWidth="1"/>
    <col min="22" max="22" width="35.85546875" style="1" customWidth="1"/>
    <col min="23" max="23" width="9.85546875" style="1" customWidth="1"/>
    <col min="24" max="24" width="10.28515625" style="1" bestFit="1" customWidth="1"/>
    <col min="25" max="25" width="9.140625" style="1" customWidth="1"/>
    <col min="26" max="26" width="10.140625" style="1" customWidth="1"/>
    <col min="27" max="27" width="8.42578125" style="1" customWidth="1"/>
    <col min="28" max="28" width="9.140625" style="1" customWidth="1"/>
    <col min="29" max="29" width="9.140625" style="1"/>
    <col min="30" max="30" width="7.7109375" style="1" bestFit="1" customWidth="1"/>
    <col min="31" max="31" width="14.42578125" style="1" customWidth="1"/>
    <col min="32" max="32" width="9.7109375" style="1" bestFit="1" customWidth="1"/>
    <col min="33" max="33" width="11" style="1" customWidth="1"/>
    <col min="34" max="34" width="8" style="1" customWidth="1"/>
    <col min="35" max="16384" width="9.140625" style="1"/>
  </cols>
  <sheetData>
    <row r="1" spans="1:34" ht="12" customHeight="1" x14ac:dyDescent="0.2"/>
    <row r="2" spans="1:34" ht="12" customHeight="1" x14ac:dyDescent="0.2"/>
    <row r="3" spans="1:34" ht="12" customHeight="1" x14ac:dyDescent="0.2"/>
    <row r="4" spans="1:34" ht="12" customHeight="1" x14ac:dyDescent="0.2"/>
    <row r="5" spans="1:34" ht="12" customHeight="1" x14ac:dyDescent="0.2"/>
    <row r="6" spans="1:34" ht="12" customHeight="1" x14ac:dyDescent="0.2"/>
    <row r="7" spans="1:34" ht="12" customHeight="1" x14ac:dyDescent="0.2"/>
    <row r="8" spans="1:34" ht="12" customHeight="1" x14ac:dyDescent="0.2"/>
    <row r="9" spans="1:34" ht="12" customHeight="1" x14ac:dyDescent="0.2">
      <c r="S9" s="36"/>
    </row>
    <row r="10" spans="1:34" ht="12.75" customHeight="1" thickBot="1" x14ac:dyDescent="0.25"/>
    <row r="11" spans="1:34" ht="12.75" customHeight="1" x14ac:dyDescent="0.2">
      <c r="A11" s="161" t="s">
        <v>0</v>
      </c>
      <c r="C11" s="347"/>
      <c r="D11" s="348"/>
      <c r="E11" s="348"/>
      <c r="F11" s="348"/>
      <c r="G11" s="348"/>
      <c r="H11" s="348"/>
      <c r="I11" s="348"/>
      <c r="J11" s="348"/>
      <c r="K11" s="348"/>
      <c r="L11" s="348"/>
      <c r="M11" s="348"/>
      <c r="N11" s="348"/>
      <c r="O11" s="348"/>
      <c r="P11" s="348"/>
      <c r="Q11" s="348"/>
      <c r="R11" s="349"/>
      <c r="T11" s="162"/>
      <c r="W11" s="163"/>
      <c r="X11" s="163"/>
      <c r="Y11" s="163"/>
      <c r="Z11" s="164"/>
      <c r="AA11" s="165"/>
      <c r="AB11" s="165"/>
      <c r="AC11" s="166"/>
      <c r="AD11" s="167"/>
      <c r="AE11" s="164"/>
      <c r="AF11" s="165"/>
      <c r="AG11" s="165"/>
      <c r="AH11" s="2"/>
    </row>
    <row r="12" spans="1:34" ht="12.75" customHeight="1" x14ac:dyDescent="0.25">
      <c r="A12" s="168" t="s">
        <v>1</v>
      </c>
      <c r="C12" s="350"/>
      <c r="D12" s="351"/>
      <c r="E12" s="351"/>
      <c r="F12" s="351"/>
      <c r="G12" s="351"/>
      <c r="H12" s="351"/>
      <c r="I12" s="351"/>
      <c r="J12" s="351"/>
      <c r="K12" s="351"/>
      <c r="L12" s="351"/>
      <c r="M12" s="352"/>
      <c r="N12" s="352"/>
      <c r="O12" s="352"/>
      <c r="P12" s="352"/>
      <c r="Q12" s="352"/>
      <c r="R12" s="353"/>
    </row>
    <row r="13" spans="1:34" ht="12.75" customHeight="1" x14ac:dyDescent="0.25">
      <c r="A13" s="168" t="s">
        <v>2</v>
      </c>
      <c r="C13" s="350"/>
      <c r="D13" s="351"/>
      <c r="E13" s="351"/>
      <c r="F13" s="351"/>
      <c r="G13" s="351"/>
      <c r="H13" s="351"/>
      <c r="I13" s="351"/>
      <c r="J13" s="351"/>
      <c r="K13" s="351"/>
      <c r="L13" s="351"/>
      <c r="M13" s="352"/>
      <c r="N13" s="352"/>
      <c r="O13" s="352"/>
      <c r="P13" s="352"/>
      <c r="Q13" s="352"/>
      <c r="R13" s="353"/>
    </row>
    <row r="14" spans="1:34" ht="12.75" customHeight="1" x14ac:dyDescent="0.25">
      <c r="A14" s="168" t="s">
        <v>3</v>
      </c>
      <c r="C14" s="350" t="s">
        <v>4</v>
      </c>
      <c r="D14" s="352"/>
      <c r="E14" s="352"/>
      <c r="F14" s="352"/>
      <c r="G14" s="352"/>
      <c r="H14" s="352"/>
      <c r="I14" s="352"/>
      <c r="J14" s="352"/>
      <c r="K14" s="352"/>
      <c r="L14" s="352"/>
      <c r="M14" s="352"/>
      <c r="N14" s="352"/>
      <c r="O14" s="352"/>
      <c r="P14" s="352"/>
      <c r="Q14" s="352"/>
      <c r="R14" s="353"/>
    </row>
    <row r="15" spans="1:34" ht="12.75" customHeight="1" thickBot="1" x14ac:dyDescent="0.3">
      <c r="A15" s="168" t="s">
        <v>5</v>
      </c>
      <c r="C15" s="354" t="s">
        <v>277</v>
      </c>
      <c r="D15" s="352"/>
      <c r="E15" s="352"/>
      <c r="F15" s="352"/>
      <c r="G15" s="352"/>
      <c r="H15" s="352"/>
      <c r="I15" s="352"/>
      <c r="J15" s="352"/>
      <c r="K15" s="352"/>
      <c r="L15" s="352"/>
      <c r="M15" s="352"/>
      <c r="N15" s="352"/>
      <c r="O15" s="352"/>
      <c r="P15" s="352"/>
      <c r="Q15" s="352"/>
      <c r="R15" s="353"/>
    </row>
    <row r="16" spans="1:34" ht="12.75" customHeight="1" thickBot="1" x14ac:dyDescent="0.25">
      <c r="A16" s="169"/>
      <c r="C16" s="170"/>
      <c r="D16" s="36"/>
      <c r="E16" s="36"/>
      <c r="F16" s="36"/>
      <c r="G16" s="36"/>
      <c r="H16" s="36"/>
      <c r="I16" s="36"/>
      <c r="J16" s="36"/>
      <c r="K16" s="36"/>
      <c r="L16" s="36"/>
      <c r="S16" s="36"/>
    </row>
    <row r="17" spans="1:142" s="178" customFormat="1" ht="45" customHeight="1" thickBot="1" x14ac:dyDescent="0.3">
      <c r="A17" s="171" t="s">
        <v>280</v>
      </c>
      <c r="B17" s="172"/>
      <c r="C17" s="173" t="s">
        <v>274</v>
      </c>
      <c r="D17" s="174" t="s">
        <v>7</v>
      </c>
      <c r="E17" s="172"/>
      <c r="F17" s="173" t="s">
        <v>278</v>
      </c>
      <c r="G17" s="175" t="s">
        <v>7</v>
      </c>
      <c r="H17" s="172"/>
      <c r="I17" s="173" t="s">
        <v>275</v>
      </c>
      <c r="J17" s="176" t="s">
        <v>7</v>
      </c>
      <c r="K17" s="172"/>
      <c r="L17" s="173" t="s">
        <v>276</v>
      </c>
      <c r="M17" s="176" t="s">
        <v>7</v>
      </c>
      <c r="N17" s="172"/>
      <c r="O17" s="173" t="s">
        <v>279</v>
      </c>
      <c r="P17" s="176" t="s">
        <v>7</v>
      </c>
      <c r="Q17" s="172"/>
      <c r="R17" s="177" t="s">
        <v>8</v>
      </c>
      <c r="S17" s="268"/>
      <c r="T17" s="2"/>
      <c r="U17" s="1"/>
      <c r="V17" s="172"/>
      <c r="W17" s="172"/>
      <c r="X17" s="2"/>
      <c r="Y17" s="2"/>
      <c r="Z17" s="2"/>
      <c r="AA17" s="1"/>
      <c r="AB17" s="1"/>
      <c r="AC17" s="1"/>
      <c r="AD17" s="1"/>
      <c r="AE17" s="1"/>
      <c r="AF17" s="1"/>
      <c r="AG17" s="1"/>
      <c r="AH17" s="1"/>
      <c r="AI17" s="1"/>
      <c r="AJ17" s="1"/>
      <c r="AK17" s="1"/>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row>
    <row r="18" spans="1:142" s="184" customFormat="1" ht="12.75" customHeight="1" x14ac:dyDescent="0.2">
      <c r="A18" s="179" t="s">
        <v>9</v>
      </c>
      <c r="B18" s="180"/>
      <c r="C18" s="3"/>
      <c r="D18" s="181">
        <v>1</v>
      </c>
      <c r="E18" s="180"/>
      <c r="F18" s="155"/>
      <c r="G18" s="181">
        <v>1</v>
      </c>
      <c r="H18" s="180"/>
      <c r="I18" s="297">
        <f>+'Omzet per maand 2021-2026'!E15/1.21</f>
        <v>0</v>
      </c>
      <c r="J18" s="181">
        <v>1</v>
      </c>
      <c r="K18" s="180"/>
      <c r="L18" s="297">
        <f>+'Omzet per maand 2021-2026'!F15/1.21</f>
        <v>0</v>
      </c>
      <c r="M18" s="181">
        <v>1</v>
      </c>
      <c r="N18" s="180"/>
      <c r="O18" s="297">
        <f>+'Omzet per maand 2021-2026'!G15/1.21</f>
        <v>0</v>
      </c>
      <c r="P18" s="181">
        <v>1</v>
      </c>
      <c r="Q18" s="180"/>
      <c r="R18" s="182">
        <v>1</v>
      </c>
      <c r="S18" s="183"/>
      <c r="T18" s="1"/>
      <c r="U18" s="1"/>
      <c r="V18" s="183"/>
      <c r="W18" s="180"/>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row>
    <row r="19" spans="1:142" s="184" customFormat="1" ht="12.75" customHeight="1" x14ac:dyDescent="0.2">
      <c r="A19" s="179" t="s">
        <v>10</v>
      </c>
      <c r="B19" s="180"/>
      <c r="C19" s="4"/>
      <c r="D19" s="185" t="e">
        <f>C19/$C$18</f>
        <v>#DIV/0!</v>
      </c>
      <c r="E19" s="180"/>
      <c r="F19" s="154"/>
      <c r="G19" s="185" t="e">
        <f>F19/$F$18</f>
        <v>#DIV/0!</v>
      </c>
      <c r="H19" s="180"/>
      <c r="I19" s="186">
        <f>+'Inkoop per maand 2021-2026'!E15</f>
        <v>0</v>
      </c>
      <c r="J19" s="185" t="e">
        <f>I19/$I$18</f>
        <v>#DIV/0!</v>
      </c>
      <c r="K19" s="180"/>
      <c r="L19" s="186">
        <f>+'Inkoop per maand 2021-2026'!F15</f>
        <v>0</v>
      </c>
      <c r="M19" s="185" t="e">
        <f>L19/$L$18</f>
        <v>#DIV/0!</v>
      </c>
      <c r="N19" s="180"/>
      <c r="O19" s="186">
        <f>+'Inkoop per maand 2021-2026'!G15</f>
        <v>0</v>
      </c>
      <c r="P19" s="185" t="e">
        <f>O19/$O$18</f>
        <v>#DIV/0!</v>
      </c>
      <c r="Q19" s="180"/>
      <c r="R19" s="187" t="str">
        <f>HLOOKUP(C14,Kengetallen!B1:O21,3,FALSE)</f>
        <v>55-58%</v>
      </c>
      <c r="S19" s="180"/>
      <c r="T19" s="1"/>
      <c r="U19" s="1"/>
      <c r="V19" s="183"/>
      <c r="W19" s="180"/>
      <c r="X19" s="1"/>
      <c r="Y19" s="1"/>
      <c r="Z19" s="188"/>
      <c r="AA19" s="188"/>
      <c r="AB19" s="188"/>
      <c r="AC19" s="188"/>
      <c r="AD19" s="188"/>
      <c r="AE19" s="188"/>
      <c r="AF19" s="188"/>
      <c r="AG19" s="188"/>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row>
    <row r="20" spans="1:142" s="194" customFormat="1" ht="12.75" customHeight="1" x14ac:dyDescent="0.2">
      <c r="A20" s="189" t="s">
        <v>11</v>
      </c>
      <c r="B20" s="190"/>
      <c r="C20" s="191">
        <f>+C18-C19</f>
        <v>0</v>
      </c>
      <c r="D20" s="192" t="e">
        <f>C20/$C$18</f>
        <v>#DIV/0!</v>
      </c>
      <c r="E20" s="190"/>
      <c r="F20" s="191">
        <f>+F18-F19</f>
        <v>0</v>
      </c>
      <c r="G20" s="192" t="e">
        <f>+F20/F18</f>
        <v>#DIV/0!</v>
      </c>
      <c r="H20" s="190"/>
      <c r="I20" s="191">
        <f>+I18-I19</f>
        <v>0</v>
      </c>
      <c r="J20" s="192" t="e">
        <f>I20/$I$18</f>
        <v>#DIV/0!</v>
      </c>
      <c r="K20" s="190"/>
      <c r="L20" s="191">
        <f>+L18-L19</f>
        <v>0</v>
      </c>
      <c r="M20" s="192" t="e">
        <f>L20/$L$18</f>
        <v>#DIV/0!</v>
      </c>
      <c r="N20" s="190"/>
      <c r="O20" s="191">
        <f>+O18-O19</f>
        <v>0</v>
      </c>
      <c r="P20" s="192" t="e">
        <f>O20/$O$18</f>
        <v>#DIV/0!</v>
      </c>
      <c r="Q20" s="190"/>
      <c r="R20" s="193" t="str">
        <f>HLOOKUP(C14,Kengetallen!B1:O21,4,FALSE)</f>
        <v>42-45%</v>
      </c>
      <c r="S20" s="190"/>
      <c r="T20" s="1"/>
      <c r="U20" s="1"/>
      <c r="V20" s="183"/>
      <c r="W20" s="190"/>
      <c r="X20" s="1"/>
      <c r="Y20" s="2"/>
      <c r="Z20" s="188"/>
      <c r="AA20" s="188"/>
      <c r="AB20" s="188"/>
      <c r="AC20" s="188"/>
      <c r="AD20" s="188"/>
      <c r="AE20" s="188"/>
      <c r="AF20" s="188"/>
      <c r="AG20" s="188"/>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row>
    <row r="21" spans="1:142" ht="12.75" customHeight="1" x14ac:dyDescent="0.2">
      <c r="A21" s="195"/>
      <c r="B21" s="180"/>
      <c r="C21" s="196"/>
      <c r="D21" s="197"/>
      <c r="E21" s="180"/>
      <c r="F21" s="198"/>
      <c r="G21" s="197"/>
      <c r="H21" s="180"/>
      <c r="I21" s="198"/>
      <c r="J21" s="197"/>
      <c r="K21" s="180"/>
      <c r="L21" s="198"/>
      <c r="M21" s="197"/>
      <c r="N21" s="180"/>
      <c r="O21" s="198"/>
      <c r="P21" s="197"/>
      <c r="Q21" s="180"/>
      <c r="R21" s="199"/>
      <c r="S21" s="180"/>
      <c r="V21" s="180"/>
      <c r="W21" s="180"/>
    </row>
    <row r="22" spans="1:142" ht="12.75" customHeight="1" x14ac:dyDescent="0.2">
      <c r="A22" s="200" t="s">
        <v>12</v>
      </c>
      <c r="B22" s="180"/>
      <c r="C22" s="4"/>
      <c r="D22" s="185" t="e">
        <f t="shared" ref="D22:D29" si="0">C22/$C$18</f>
        <v>#DIV/0!</v>
      </c>
      <c r="E22" s="180"/>
      <c r="F22" s="154"/>
      <c r="G22" s="185" t="e">
        <f t="shared" ref="G22:G29" si="1">F22/$F$18</f>
        <v>#DIV/0!</v>
      </c>
      <c r="H22" s="180"/>
      <c r="I22" s="154"/>
      <c r="J22" s="185" t="e">
        <f t="shared" ref="J22:J29" si="2">I22/$I$18</f>
        <v>#DIV/0!</v>
      </c>
      <c r="K22" s="180"/>
      <c r="L22" s="154"/>
      <c r="M22" s="185" t="e">
        <f>L22/$L$18</f>
        <v>#DIV/0!</v>
      </c>
      <c r="N22" s="180"/>
      <c r="O22" s="154"/>
      <c r="P22" s="185" t="e">
        <f t="shared" ref="P22:P29" si="3">O22/$O$18</f>
        <v>#DIV/0!</v>
      </c>
      <c r="Q22" s="180"/>
      <c r="R22" s="187" t="str">
        <f>HLOOKUP(C14,Kengetallen!B1:O21,6,FALSE)</f>
        <v>12-14%</v>
      </c>
      <c r="S22" s="180"/>
      <c r="V22" s="183"/>
      <c r="W22" s="180"/>
      <c r="Z22" s="188"/>
      <c r="AA22" s="188"/>
      <c r="AB22" s="188"/>
      <c r="AC22" s="188"/>
      <c r="AD22" s="188"/>
      <c r="AE22" s="188"/>
      <c r="AF22" s="188"/>
      <c r="AG22" s="188"/>
    </row>
    <row r="23" spans="1:142" ht="12.75" customHeight="1" x14ac:dyDescent="0.2">
      <c r="A23" s="202" t="s">
        <v>211</v>
      </c>
      <c r="B23" s="180"/>
      <c r="C23" s="4"/>
      <c r="D23" s="185" t="e">
        <f t="shared" si="0"/>
        <v>#DIV/0!</v>
      </c>
      <c r="E23" s="180"/>
      <c r="F23" s="4"/>
      <c r="G23" s="185" t="e">
        <f t="shared" si="1"/>
        <v>#DIV/0!</v>
      </c>
      <c r="H23" s="180"/>
      <c r="I23" s="154"/>
      <c r="J23" s="185" t="e">
        <f t="shared" si="2"/>
        <v>#DIV/0!</v>
      </c>
      <c r="K23" s="180"/>
      <c r="L23" s="154"/>
      <c r="M23" s="185" t="e">
        <f t="shared" ref="M23:M29" si="4">L23/$L$18</f>
        <v>#DIV/0!</v>
      </c>
      <c r="N23" s="180"/>
      <c r="O23" s="154"/>
      <c r="P23" s="185" t="e">
        <f t="shared" si="3"/>
        <v>#DIV/0!</v>
      </c>
      <c r="Q23" s="180"/>
      <c r="R23" s="187">
        <f>HLOOKUP(C14,Kengetallen!B1:O21,8,FALSE)</f>
        <v>0</v>
      </c>
      <c r="S23" s="183"/>
      <c r="V23" s="183"/>
      <c r="W23" s="180"/>
      <c r="Z23" s="188"/>
      <c r="AA23" s="188"/>
      <c r="AB23" s="188"/>
      <c r="AC23" s="188"/>
      <c r="AD23" s="188"/>
      <c r="AE23" s="188"/>
      <c r="AF23" s="188"/>
      <c r="AG23" s="188"/>
    </row>
    <row r="24" spans="1:142" ht="12.75" customHeight="1" x14ac:dyDescent="0.2">
      <c r="A24" s="179" t="s">
        <v>13</v>
      </c>
      <c r="B24" s="180"/>
      <c r="C24" s="4"/>
      <c r="D24" s="185" t="e">
        <f t="shared" si="0"/>
        <v>#DIV/0!</v>
      </c>
      <c r="E24" s="180"/>
      <c r="F24" s="4"/>
      <c r="G24" s="185" t="e">
        <f t="shared" si="1"/>
        <v>#DIV/0!</v>
      </c>
      <c r="H24" s="180"/>
      <c r="I24" s="154"/>
      <c r="J24" s="185" t="e">
        <f t="shared" si="2"/>
        <v>#DIV/0!</v>
      </c>
      <c r="K24" s="180"/>
      <c r="L24" s="154"/>
      <c r="M24" s="185" t="e">
        <f t="shared" si="4"/>
        <v>#DIV/0!</v>
      </c>
      <c r="N24" s="180"/>
      <c r="O24" s="154"/>
      <c r="P24" s="185" t="e">
        <f t="shared" si="3"/>
        <v>#DIV/0!</v>
      </c>
      <c r="Q24" s="180"/>
      <c r="R24" s="187" t="str">
        <f>HLOOKUP(C14,Kengetallen!B1:O21,9,FALSE)</f>
        <v>10-12%</v>
      </c>
      <c r="S24" s="180"/>
      <c r="V24" s="201"/>
      <c r="W24" s="180"/>
      <c r="Z24" s="188"/>
      <c r="AA24" s="188"/>
      <c r="AB24" s="188"/>
      <c r="AC24" s="188"/>
      <c r="AD24" s="188"/>
      <c r="AE24" s="188"/>
      <c r="AF24" s="188"/>
      <c r="AG24" s="188"/>
    </row>
    <row r="25" spans="1:142" ht="12.75" customHeight="1" x14ac:dyDescent="0.2">
      <c r="A25" s="179" t="s">
        <v>14</v>
      </c>
      <c r="B25" s="180"/>
      <c r="C25" s="4"/>
      <c r="D25" s="185" t="e">
        <f t="shared" si="0"/>
        <v>#DIV/0!</v>
      </c>
      <c r="E25" s="180"/>
      <c r="F25" s="4"/>
      <c r="G25" s="185" t="e">
        <f t="shared" si="1"/>
        <v>#DIV/0!</v>
      </c>
      <c r="H25" s="180"/>
      <c r="I25" s="154"/>
      <c r="J25" s="185" t="e">
        <f t="shared" si="2"/>
        <v>#DIV/0!</v>
      </c>
      <c r="K25" s="180"/>
      <c r="L25" s="154"/>
      <c r="M25" s="185" t="e">
        <f t="shared" si="4"/>
        <v>#DIV/0!</v>
      </c>
      <c r="N25" s="180"/>
      <c r="O25" s="154"/>
      <c r="P25" s="185" t="e">
        <f t="shared" si="3"/>
        <v>#DIV/0!</v>
      </c>
      <c r="Q25" s="180"/>
      <c r="R25" s="187" t="str">
        <f>HLOOKUP(C14,Kengetallen!B1:O21,10,FALSE)</f>
        <v>3-5%</v>
      </c>
      <c r="S25" s="180"/>
      <c r="V25" s="183"/>
      <c r="W25" s="180"/>
      <c r="Z25" s="188"/>
      <c r="AA25" s="188"/>
      <c r="AB25" s="188"/>
      <c r="AC25" s="188"/>
      <c r="AD25" s="188"/>
      <c r="AE25" s="188"/>
      <c r="AF25" s="188"/>
      <c r="AG25" s="188"/>
    </row>
    <row r="26" spans="1:142" ht="14.1" customHeight="1" x14ac:dyDescent="0.2">
      <c r="A26" s="179" t="s">
        <v>15</v>
      </c>
      <c r="B26" s="180"/>
      <c r="C26" s="4"/>
      <c r="D26" s="185" t="e">
        <f t="shared" si="0"/>
        <v>#DIV/0!</v>
      </c>
      <c r="E26" s="180"/>
      <c r="F26" s="154"/>
      <c r="G26" s="185" t="e">
        <f t="shared" si="1"/>
        <v>#DIV/0!</v>
      </c>
      <c r="H26" s="180"/>
      <c r="I26" s="154"/>
      <c r="J26" s="185" t="e">
        <f t="shared" si="2"/>
        <v>#DIV/0!</v>
      </c>
      <c r="K26" s="180"/>
      <c r="L26" s="154"/>
      <c r="M26" s="185" t="e">
        <f t="shared" si="4"/>
        <v>#DIV/0!</v>
      </c>
      <c r="N26" s="180"/>
      <c r="O26" s="154"/>
      <c r="P26" s="185" t="e">
        <f t="shared" si="3"/>
        <v>#DIV/0!</v>
      </c>
      <c r="Q26" s="180"/>
      <c r="R26" s="187" t="str">
        <f>HLOOKUP(C14,Kengetallen!B1:O21,11,FALSE)</f>
        <v>2-3%</v>
      </c>
      <c r="S26" s="180"/>
      <c r="V26" s="201"/>
      <c r="W26" s="180"/>
      <c r="Z26" s="188"/>
      <c r="AA26" s="188"/>
      <c r="AB26" s="188"/>
      <c r="AC26" s="188"/>
      <c r="AD26" s="188"/>
      <c r="AE26" s="188"/>
      <c r="AF26" s="188"/>
      <c r="AG26" s="188"/>
    </row>
    <row r="27" spans="1:142" ht="14.1" customHeight="1" x14ac:dyDescent="0.2">
      <c r="A27" s="179" t="s">
        <v>16</v>
      </c>
      <c r="B27" s="180"/>
      <c r="C27" s="4"/>
      <c r="D27" s="185" t="e">
        <f t="shared" si="0"/>
        <v>#DIV/0!</v>
      </c>
      <c r="E27" s="180"/>
      <c r="F27" s="154"/>
      <c r="G27" s="185" t="e">
        <f t="shared" si="1"/>
        <v>#DIV/0!</v>
      </c>
      <c r="H27" s="180"/>
      <c r="I27" s="154"/>
      <c r="J27" s="185" t="e">
        <f t="shared" si="2"/>
        <v>#DIV/0!</v>
      </c>
      <c r="K27" s="180"/>
      <c r="L27" s="154"/>
      <c r="M27" s="185" t="e">
        <f t="shared" si="4"/>
        <v>#DIV/0!</v>
      </c>
      <c r="N27" s="180"/>
      <c r="O27" s="154"/>
      <c r="P27" s="185" t="e">
        <f t="shared" si="3"/>
        <v>#DIV/0!</v>
      </c>
      <c r="Q27" s="180"/>
      <c r="R27" s="187" t="str">
        <f>HLOOKUP(C14,Kengetallen!B1:O21,12,FALSE)</f>
        <v>0,5-1%</v>
      </c>
      <c r="S27" s="180"/>
      <c r="U27" s="183"/>
      <c r="V27" s="183"/>
      <c r="W27" s="180"/>
      <c r="Z27" s="188"/>
      <c r="AA27" s="188"/>
      <c r="AB27" s="188"/>
      <c r="AC27" s="188"/>
      <c r="AD27" s="188"/>
      <c r="AE27" s="188"/>
      <c r="AF27" s="188"/>
      <c r="AG27" s="188"/>
    </row>
    <row r="28" spans="1:142" ht="12.75" customHeight="1" x14ac:dyDescent="0.2">
      <c r="A28" s="179" t="s">
        <v>17</v>
      </c>
      <c r="B28" s="180"/>
      <c r="C28" s="4"/>
      <c r="D28" s="185" t="e">
        <f t="shared" si="0"/>
        <v>#DIV/0!</v>
      </c>
      <c r="E28" s="180"/>
      <c r="F28" s="154"/>
      <c r="G28" s="185" t="e">
        <f t="shared" si="1"/>
        <v>#DIV/0!</v>
      </c>
      <c r="H28" s="180"/>
      <c r="I28" s="154"/>
      <c r="J28" s="185" t="e">
        <f t="shared" si="2"/>
        <v>#DIV/0!</v>
      </c>
      <c r="K28" s="180"/>
      <c r="L28" s="154"/>
      <c r="M28" s="185" t="e">
        <f t="shared" si="4"/>
        <v>#DIV/0!</v>
      </c>
      <c r="N28" s="180"/>
      <c r="O28" s="154"/>
      <c r="P28" s="185" t="e">
        <f t="shared" si="3"/>
        <v>#DIV/0!</v>
      </c>
      <c r="Q28" s="180"/>
      <c r="R28" s="187" t="str">
        <f>HLOOKUP(C14,Kengetallen!B1:O21,13,FALSE)</f>
        <v>2,5-3,5%</v>
      </c>
      <c r="S28" s="180"/>
      <c r="V28" s="201"/>
      <c r="W28" s="180"/>
      <c r="Z28" s="188"/>
      <c r="AA28" s="188"/>
      <c r="AB28" s="188"/>
      <c r="AC28" s="188"/>
      <c r="AD28" s="188"/>
      <c r="AE28" s="188"/>
      <c r="AF28" s="188"/>
      <c r="AG28" s="188"/>
    </row>
    <row r="29" spans="1:142" ht="12.75" customHeight="1" x14ac:dyDescent="0.2">
      <c r="A29" s="202" t="s">
        <v>262</v>
      </c>
      <c r="B29" s="180"/>
      <c r="C29" s="186">
        <f>-C39</f>
        <v>0</v>
      </c>
      <c r="D29" s="185" t="e">
        <f t="shared" si="0"/>
        <v>#DIV/0!</v>
      </c>
      <c r="E29" s="180"/>
      <c r="F29" s="186">
        <f>-F39</f>
        <v>0</v>
      </c>
      <c r="G29" s="185" t="e">
        <f t="shared" si="1"/>
        <v>#DIV/0!</v>
      </c>
      <c r="H29" s="180"/>
      <c r="I29" s="186">
        <f>-I39</f>
        <v>0</v>
      </c>
      <c r="J29" s="185" t="e">
        <f t="shared" si="2"/>
        <v>#DIV/0!</v>
      </c>
      <c r="K29" s="180"/>
      <c r="L29" s="186">
        <f>-L39</f>
        <v>0</v>
      </c>
      <c r="M29" s="185" t="e">
        <f t="shared" si="4"/>
        <v>#DIV/0!</v>
      </c>
      <c r="N29" s="180"/>
      <c r="O29" s="186">
        <f>-O39</f>
        <v>0</v>
      </c>
      <c r="P29" s="185" t="e">
        <f t="shared" si="3"/>
        <v>#DIV/0!</v>
      </c>
      <c r="Q29" s="180"/>
      <c r="R29" s="187"/>
      <c r="S29" s="183"/>
      <c r="V29" s="183"/>
      <c r="W29" s="180"/>
      <c r="Z29" s="188"/>
      <c r="AA29" s="188"/>
      <c r="AB29" s="188"/>
      <c r="AC29" s="188"/>
      <c r="AD29" s="188"/>
      <c r="AE29" s="188"/>
      <c r="AF29" s="188"/>
      <c r="AG29" s="188"/>
    </row>
    <row r="30" spans="1:142" ht="12.75" customHeight="1" x14ac:dyDescent="0.2">
      <c r="A30" s="203"/>
      <c r="B30" s="180"/>
      <c r="C30" s="196"/>
      <c r="D30" s="197"/>
      <c r="E30" s="180"/>
      <c r="F30" s="196"/>
      <c r="G30" s="197"/>
      <c r="H30" s="180"/>
      <c r="I30" s="196"/>
      <c r="J30" s="197"/>
      <c r="K30" s="180"/>
      <c r="L30" s="196"/>
      <c r="M30" s="197"/>
      <c r="N30" s="180"/>
      <c r="O30" s="196"/>
      <c r="P30" s="197"/>
      <c r="Q30" s="180"/>
      <c r="R30" s="199"/>
      <c r="S30" s="180"/>
      <c r="V30" s="201"/>
      <c r="W30" s="180"/>
    </row>
    <row r="31" spans="1:142" s="194" customFormat="1" ht="12.75" customHeight="1" x14ac:dyDescent="0.2">
      <c r="A31" s="204" t="s">
        <v>18</v>
      </c>
      <c r="B31" s="190"/>
      <c r="C31" s="191">
        <f>SUM(C22:C30)-IF(C15="1-manszaak/vennootschap onder firma",C23,0)</f>
        <v>0</v>
      </c>
      <c r="D31" s="192" t="e">
        <f>C31/$C$18</f>
        <v>#DIV/0!</v>
      </c>
      <c r="E31" s="190"/>
      <c r="F31" s="191">
        <f>SUM(F22:F30)-IF(C15="1-manszaak/vennootschap onder firma",F23,0)</f>
        <v>0</v>
      </c>
      <c r="G31" s="192" t="e">
        <f>F31/$F$18</f>
        <v>#DIV/0!</v>
      </c>
      <c r="H31" s="190"/>
      <c r="I31" s="191">
        <f>SUM(I22:I30)-IF(C15="1-manszaak/vennootschap onder firma",I23,0)</f>
        <v>0</v>
      </c>
      <c r="J31" s="192" t="e">
        <f>I31/$I$18</f>
        <v>#DIV/0!</v>
      </c>
      <c r="K31" s="190"/>
      <c r="L31" s="191">
        <f>SUM(L22:L30)-IF(F15="1-manszaak/vennootschap onder firma",L23,0)</f>
        <v>0</v>
      </c>
      <c r="M31" s="192" t="e">
        <f>L31/$L$18</f>
        <v>#DIV/0!</v>
      </c>
      <c r="N31" s="190"/>
      <c r="O31" s="191">
        <f>SUM(O22:O30)-IF(I15="1-manszaak/vennootschap onder firma",O23,0)</f>
        <v>0</v>
      </c>
      <c r="P31" s="192" t="e">
        <f>O31/$O$18</f>
        <v>#DIV/0!</v>
      </c>
      <c r="Q31" s="190"/>
      <c r="R31" s="193" t="str">
        <f>HLOOKUP(C14,Kengetallen!B1:O21,15,FALSE)</f>
        <v>30,0-38,5%</v>
      </c>
      <c r="S31" s="183"/>
      <c r="T31" s="1"/>
      <c r="U31" s="1"/>
      <c r="V31" s="205"/>
      <c r="W31" s="190"/>
      <c r="X31" s="1"/>
      <c r="Y31" s="1"/>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row>
    <row r="32" spans="1:142" ht="12.75" customHeight="1" x14ac:dyDescent="0.2">
      <c r="A32" s="203"/>
      <c r="B32" s="180"/>
      <c r="C32" s="196"/>
      <c r="D32" s="197"/>
      <c r="E32" s="180"/>
      <c r="F32" s="196"/>
      <c r="G32" s="197"/>
      <c r="H32" s="180"/>
      <c r="I32" s="196"/>
      <c r="J32" s="197"/>
      <c r="K32" s="180"/>
      <c r="L32" s="196"/>
      <c r="M32" s="197"/>
      <c r="N32" s="180"/>
      <c r="O32" s="196"/>
      <c r="P32" s="197"/>
      <c r="Q32" s="180"/>
      <c r="R32" s="199"/>
      <c r="S32" s="180"/>
      <c r="V32" s="201"/>
      <c r="W32" s="180"/>
    </row>
    <row r="33" spans="1:142" s="194" customFormat="1" ht="12.75" customHeight="1" x14ac:dyDescent="0.2">
      <c r="A33" s="204" t="s">
        <v>19</v>
      </c>
      <c r="B33" s="190"/>
      <c r="C33" s="191">
        <f>C20-C31</f>
        <v>0</v>
      </c>
      <c r="D33" s="192" t="e">
        <f>C33/$C$18</f>
        <v>#DIV/0!</v>
      </c>
      <c r="E33" s="190"/>
      <c r="F33" s="191">
        <f>F20-F31</f>
        <v>0</v>
      </c>
      <c r="G33" s="192" t="e">
        <f>F33/$F$18</f>
        <v>#DIV/0!</v>
      </c>
      <c r="H33" s="190"/>
      <c r="I33" s="191">
        <f>I20-I31</f>
        <v>0</v>
      </c>
      <c r="J33" s="192" t="e">
        <f>I33/$I$18</f>
        <v>#DIV/0!</v>
      </c>
      <c r="K33" s="190"/>
      <c r="L33" s="191">
        <f>L20-L31</f>
        <v>0</v>
      </c>
      <c r="M33" s="192" t="e">
        <f>L33/$L$18</f>
        <v>#DIV/0!</v>
      </c>
      <c r="N33" s="190"/>
      <c r="O33" s="191">
        <f>O20-O31</f>
        <v>0</v>
      </c>
      <c r="P33" s="192" t="e">
        <f>O33/$O$18</f>
        <v>#DIV/0!</v>
      </c>
      <c r="Q33" s="190"/>
      <c r="R33" s="193" t="str">
        <f>HLOOKUP(C14,Kengetallen!B1:O21,17,FALSE)</f>
        <v>6,5-12,0%</v>
      </c>
      <c r="S33" s="183"/>
      <c r="T33" s="1"/>
      <c r="U33" s="1"/>
      <c r="V33" s="205"/>
      <c r="W33" s="190"/>
      <c r="X33" s="1"/>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row>
    <row r="34" spans="1:142" ht="12.75" customHeight="1" x14ac:dyDescent="0.2">
      <c r="A34" s="203"/>
      <c r="B34" s="180"/>
      <c r="C34" s="196"/>
      <c r="D34" s="197"/>
      <c r="E34" s="180"/>
      <c r="F34" s="196"/>
      <c r="G34" s="197"/>
      <c r="H34" s="180"/>
      <c r="I34" s="196"/>
      <c r="J34" s="197"/>
      <c r="K34" s="180"/>
      <c r="L34" s="196"/>
      <c r="M34" s="197"/>
      <c r="N34" s="180"/>
      <c r="O34" s="196"/>
      <c r="P34" s="197"/>
      <c r="Q34" s="180"/>
      <c r="R34" s="199"/>
      <c r="S34" s="180"/>
      <c r="V34" s="201"/>
      <c r="W34" s="180"/>
    </row>
    <row r="35" spans="1:142" ht="12.75" customHeight="1" x14ac:dyDescent="0.2">
      <c r="A35" s="179" t="s">
        <v>20</v>
      </c>
      <c r="B35" s="180"/>
      <c r="C35" s="4"/>
      <c r="D35" s="185" t="e">
        <f>C35/$C$18</f>
        <v>#DIV/0!</v>
      </c>
      <c r="E35" s="180"/>
      <c r="F35" s="154"/>
      <c r="G35" s="185" t="e">
        <f>F35/$F$18</f>
        <v>#DIV/0!</v>
      </c>
      <c r="H35" s="180"/>
      <c r="I35" s="154"/>
      <c r="J35" s="185" t="e">
        <f>I35/$I$18</f>
        <v>#DIV/0!</v>
      </c>
      <c r="K35" s="180"/>
      <c r="L35" s="4">
        <f>+I35</f>
        <v>0</v>
      </c>
      <c r="M35" s="185" t="e">
        <f>L35/$L$18</f>
        <v>#DIV/0!</v>
      </c>
      <c r="N35" s="180"/>
      <c r="O35" s="4">
        <f>+L35</f>
        <v>0</v>
      </c>
      <c r="P35" s="185" t="e">
        <f>O35/$O$18</f>
        <v>#DIV/0!</v>
      </c>
      <c r="Q35" s="180"/>
      <c r="R35" s="187" t="str">
        <f>HLOOKUP(C14,Kengetallen!B1:O21,19,FALSE)</f>
        <v>1,5-2,5%</v>
      </c>
      <c r="S35" s="180"/>
      <c r="V35" s="201"/>
      <c r="W35" s="180"/>
    </row>
    <row r="36" spans="1:142" ht="12.75" customHeight="1" thickBot="1" x14ac:dyDescent="0.25">
      <c r="A36" s="203"/>
      <c r="B36" s="180"/>
      <c r="C36" s="206"/>
      <c r="D36" s="207"/>
      <c r="E36" s="180"/>
      <c r="F36" s="206"/>
      <c r="G36" s="207"/>
      <c r="H36" s="180"/>
      <c r="I36" s="206"/>
      <c r="J36" s="207"/>
      <c r="K36" s="180"/>
      <c r="L36" s="206"/>
      <c r="M36" s="207"/>
      <c r="N36" s="180"/>
      <c r="O36" s="206"/>
      <c r="P36" s="207"/>
      <c r="Q36" s="180"/>
      <c r="R36" s="208"/>
      <c r="S36" s="180"/>
      <c r="U36" s="162"/>
      <c r="V36" s="183"/>
      <c r="W36" s="180"/>
    </row>
    <row r="37" spans="1:142" s="194" customFormat="1" ht="12.75" customHeight="1" thickBot="1" x14ac:dyDescent="0.25">
      <c r="A37" s="209" t="s">
        <v>21</v>
      </c>
      <c r="B37" s="190"/>
      <c r="C37" s="210">
        <f>C33-C35</f>
        <v>0</v>
      </c>
      <c r="D37" s="211" t="e">
        <f>C37/$C$18</f>
        <v>#DIV/0!</v>
      </c>
      <c r="E37" s="190"/>
      <c r="F37" s="210">
        <f>+F33-F35</f>
        <v>0</v>
      </c>
      <c r="G37" s="211" t="e">
        <f>F37/$F$18</f>
        <v>#DIV/0!</v>
      </c>
      <c r="H37" s="190"/>
      <c r="I37" s="210">
        <f>+I33-I35</f>
        <v>0</v>
      </c>
      <c r="J37" s="211" t="e">
        <f>I37/$I$18</f>
        <v>#DIV/0!</v>
      </c>
      <c r="K37" s="190"/>
      <c r="L37" s="210">
        <f>+L33-L35</f>
        <v>0</v>
      </c>
      <c r="M37" s="211" t="e">
        <f>L37/$L$18</f>
        <v>#DIV/0!</v>
      </c>
      <c r="N37" s="190"/>
      <c r="O37" s="210">
        <f>+O33-O35</f>
        <v>0</v>
      </c>
      <c r="P37" s="211" t="e">
        <f>O37/$O$18</f>
        <v>#DIV/0!</v>
      </c>
      <c r="Q37" s="190"/>
      <c r="R37" s="212" t="str">
        <f>HLOOKUP(C14,Kengetallen!B1:O21,21,FALSE)</f>
        <v>5,0-8,5%</v>
      </c>
      <c r="S37" s="190"/>
      <c r="T37" s="1"/>
      <c r="U37" s="1"/>
      <c r="V37" s="205"/>
      <c r="W37" s="190"/>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row>
    <row r="38" spans="1:142" s="194" customFormat="1" ht="12.75" customHeight="1" thickBot="1" x14ac:dyDescent="0.25">
      <c r="A38" s="213"/>
      <c r="B38" s="190"/>
      <c r="C38" s="214"/>
      <c r="D38" s="215"/>
      <c r="E38" s="190"/>
      <c r="F38" s="214"/>
      <c r="G38" s="215"/>
      <c r="H38" s="190"/>
      <c r="I38" s="214"/>
      <c r="J38" s="215"/>
      <c r="K38" s="190"/>
      <c r="L38" s="214"/>
      <c r="M38" s="190"/>
      <c r="N38" s="1"/>
      <c r="O38" s="214"/>
      <c r="P38" s="190"/>
      <c r="Q38" s="1"/>
      <c r="R38" s="1"/>
      <c r="S38" s="190"/>
      <c r="T38" s="190"/>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row>
    <row r="39" spans="1:142" s="194" customFormat="1" ht="12.75" customHeight="1" thickBot="1" x14ac:dyDescent="0.25">
      <c r="A39" s="216" t="s">
        <v>202</v>
      </c>
      <c r="B39" s="190"/>
      <c r="C39" s="217">
        <f>SUM(C40:C43)</f>
        <v>0</v>
      </c>
      <c r="D39" s="215"/>
      <c r="E39" s="190"/>
      <c r="F39" s="217">
        <f>SUM(F40:F43)</f>
        <v>0</v>
      </c>
      <c r="G39" s="215"/>
      <c r="H39" s="190"/>
      <c r="I39" s="217">
        <f>SUM(I40:I43)</f>
        <v>0</v>
      </c>
      <c r="J39" s="215"/>
      <c r="K39" s="190"/>
      <c r="L39" s="217">
        <f>SUM(L40:L43)</f>
        <v>0</v>
      </c>
      <c r="M39" s="190"/>
      <c r="N39" s="1"/>
      <c r="O39" s="217">
        <f>SUM(O40:O43)</f>
        <v>0</v>
      </c>
      <c r="P39" s="190"/>
      <c r="Q39" s="1"/>
      <c r="R39" s="1"/>
      <c r="S39" s="205"/>
      <c r="T39" s="190"/>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row>
    <row r="40" spans="1:142" ht="12.75" customHeight="1" x14ac:dyDescent="0.2">
      <c r="A40" s="218" t="s">
        <v>256</v>
      </c>
      <c r="C40" s="37"/>
      <c r="D40" s="219"/>
      <c r="E40" s="219"/>
      <c r="F40" s="37"/>
      <c r="G40" s="219"/>
      <c r="H40" s="219"/>
      <c r="I40" s="299">
        <f>+'Aflossingen-nabetalingen 2024'!B83+'Aflossingen-nabetalingen 2024'!C83</f>
        <v>0</v>
      </c>
      <c r="J40" s="188"/>
      <c r="K40" s="188"/>
      <c r="L40" s="299">
        <f>+'Aflossingen-nabetalingen 2025'!B83+'Aflossingen-nabetalingen 2025'!C83</f>
        <v>0</v>
      </c>
      <c r="O40" s="299">
        <f>+'Aflossingen-nabetalingen 2026'!B83+'Aflossingen-nabetalingen 2026'!C83</f>
        <v>0</v>
      </c>
      <c r="P40" s="188"/>
      <c r="Q40" s="188"/>
      <c r="S40" s="36"/>
    </row>
    <row r="41" spans="1:142" ht="12.75" customHeight="1" x14ac:dyDescent="0.2">
      <c r="A41" s="283" t="s">
        <v>257</v>
      </c>
      <c r="C41" s="37"/>
      <c r="D41" s="219"/>
      <c r="E41" s="219"/>
      <c r="F41" s="37"/>
      <c r="G41" s="219"/>
      <c r="H41" s="219"/>
      <c r="I41" s="300">
        <f>+'Aflossingen-nabetalingen 2024'!B60+'Aflossingen-nabetalingen 2024'!C60+'Aflossingen-nabetalingen 2024'!L60+'Aflossingen-nabetalingen 2024'!M60</f>
        <v>0</v>
      </c>
      <c r="J41" s="188"/>
      <c r="K41" s="188"/>
      <c r="L41" s="300">
        <f>+'Aflossingen-nabetalingen 2025'!B60+'Aflossingen-nabetalingen 2025'!C60+'Aflossingen-nabetalingen 2025'!L60+'Aflossingen-nabetalingen 2025'!M60</f>
        <v>0</v>
      </c>
      <c r="O41" s="300">
        <f>+'Aflossingen-nabetalingen 2026'!B60+'Aflossingen-nabetalingen 2026'!C60+'Aflossingen-nabetalingen 2026'!L60+'Aflossingen-nabetalingen 2026'!M60</f>
        <v>0</v>
      </c>
      <c r="P41" s="188"/>
      <c r="Q41" s="188"/>
      <c r="S41" s="36"/>
    </row>
    <row r="42" spans="1:142" ht="12.75" customHeight="1" x14ac:dyDescent="0.2">
      <c r="A42" s="220" t="s">
        <v>251</v>
      </c>
      <c r="C42" s="37"/>
      <c r="D42" s="219"/>
      <c r="E42" s="219"/>
      <c r="F42" s="37"/>
      <c r="G42" s="219"/>
      <c r="H42" s="219"/>
      <c r="I42" s="300">
        <f>SUM('Aflossingen-nabetalingen 2024'!D83:H83)</f>
        <v>0</v>
      </c>
      <c r="J42" s="188"/>
      <c r="K42" s="188"/>
      <c r="L42" s="300">
        <f>SUM('Aflossingen-nabetalingen 2025'!D83:H83)</f>
        <v>0</v>
      </c>
      <c r="M42" s="188"/>
      <c r="N42" s="188"/>
      <c r="O42" s="300">
        <f>SUM('Aflossingen-nabetalingen 2026'!D83:H83)</f>
        <v>0</v>
      </c>
      <c r="P42" s="188"/>
      <c r="Q42" s="188"/>
      <c r="W42" s="162"/>
      <c r="X42" s="162"/>
    </row>
    <row r="43" spans="1:142" ht="12.75" customHeight="1" x14ac:dyDescent="0.2">
      <c r="A43" s="220" t="s">
        <v>203</v>
      </c>
      <c r="C43" s="37"/>
      <c r="D43" s="219"/>
      <c r="E43" s="219"/>
      <c r="F43" s="37"/>
      <c r="G43" s="219"/>
      <c r="H43" s="219"/>
      <c r="I43" s="300">
        <f>SUM('Aflossingen-nabetalingen 2024'!D60:H60)+SUM('Aflossingen-nabetalingen 2024'!M60:R60)</f>
        <v>0</v>
      </c>
      <c r="L43" s="300">
        <f>SUM('Aflossingen-nabetalingen 2025'!D60:H60)+SUM('Aflossingen-nabetalingen 2025'!M60:R60)</f>
        <v>0</v>
      </c>
      <c r="O43" s="300">
        <f>SUM('Aflossingen-nabetalingen 2026'!D60:H60)+SUM('Aflossingen-nabetalingen 2026'!M60:R60)</f>
        <v>0</v>
      </c>
      <c r="R43" s="230"/>
      <c r="S43" s="36"/>
    </row>
    <row r="44" spans="1:142" ht="12.75" customHeight="1" thickBot="1" x14ac:dyDescent="0.25">
      <c r="I44" s="230"/>
      <c r="L44" s="230"/>
      <c r="O44" s="230"/>
    </row>
    <row r="45" spans="1:142" ht="12.75" customHeight="1" x14ac:dyDescent="0.2">
      <c r="A45" s="221" t="s">
        <v>188</v>
      </c>
      <c r="C45" s="48"/>
      <c r="F45" s="48"/>
      <c r="I45" s="48"/>
      <c r="L45" s="48"/>
      <c r="O45" s="48"/>
      <c r="R45" s="230"/>
    </row>
    <row r="46" spans="1:142" ht="12.75" customHeight="1" x14ac:dyDescent="0.2">
      <c r="A46" s="202" t="s">
        <v>160</v>
      </c>
      <c r="C46" s="49"/>
      <c r="F46" s="49"/>
      <c r="I46" s="49"/>
      <c r="L46" s="49"/>
      <c r="O46" s="49"/>
      <c r="R46" s="230"/>
    </row>
    <row r="47" spans="1:142" ht="12.75" customHeight="1" x14ac:dyDescent="0.2">
      <c r="A47" s="202" t="s">
        <v>213</v>
      </c>
      <c r="C47" s="49"/>
      <c r="F47" s="49"/>
      <c r="I47" s="49"/>
      <c r="L47" s="49"/>
      <c r="O47" s="49"/>
      <c r="R47" s="230"/>
    </row>
    <row r="48" spans="1:142" ht="12.75" customHeight="1" x14ac:dyDescent="0.2">
      <c r="A48" s="220" t="s">
        <v>162</v>
      </c>
      <c r="C48" s="37"/>
      <c r="F48" s="37"/>
      <c r="I48" s="300">
        <f>+'Aflossingen-nabetalingen 2024'!V15</f>
        <v>0</v>
      </c>
      <c r="L48" s="300">
        <f>+'Aflossingen-nabetalingen 2025'!V15</f>
        <v>0</v>
      </c>
      <c r="O48" s="300">
        <f>+'Aflossingen-nabetalingen 2026'!V15</f>
        <v>0</v>
      </c>
      <c r="R48" s="230"/>
    </row>
    <row r="49" spans="1:18" ht="12.75" customHeight="1" x14ac:dyDescent="0.2">
      <c r="A49" s="220" t="s">
        <v>192</v>
      </c>
      <c r="C49" s="37"/>
      <c r="F49" s="37"/>
      <c r="I49" s="300">
        <f>+'Aflossingen-nabetalingen 2024'!V37</f>
        <v>0</v>
      </c>
      <c r="L49" s="300">
        <f>+'Aflossingen-nabetalingen 2025'!V37</f>
        <v>0</v>
      </c>
      <c r="O49" s="300">
        <f>+'Aflossingen-nabetalingen 2026'!V37</f>
        <v>0</v>
      </c>
      <c r="R49" s="230"/>
    </row>
    <row r="50" spans="1:18" ht="12.75" customHeight="1" thickBot="1" x14ac:dyDescent="0.25">
      <c r="I50" s="230"/>
      <c r="L50" s="230"/>
      <c r="O50" s="230"/>
      <c r="R50" s="230"/>
    </row>
    <row r="51" spans="1:18" ht="12.75" customHeight="1" thickBot="1" x14ac:dyDescent="0.25">
      <c r="A51" s="222" t="s">
        <v>189</v>
      </c>
      <c r="B51" s="2"/>
      <c r="C51" s="223">
        <f>+C37+C28-C45-C46-C47-C48-C49</f>
        <v>0</v>
      </c>
      <c r="D51" s="2"/>
      <c r="E51" s="2"/>
      <c r="F51" s="223">
        <f>+F37+F28-F45-F46-F47-F48-F49</f>
        <v>0</v>
      </c>
      <c r="G51" s="2"/>
      <c r="H51" s="2"/>
      <c r="I51" s="223">
        <f>+I37+I28-I45-I46-I47-I48-I49</f>
        <v>0</v>
      </c>
      <c r="L51" s="223">
        <f>+L37+L28-L45-L46-L47-L48-L49</f>
        <v>0</v>
      </c>
      <c r="M51" s="274"/>
      <c r="N51" s="274"/>
      <c r="O51" s="223">
        <f>+O37+O28-O45-O46-O47-O48-O49</f>
        <v>0</v>
      </c>
      <c r="R51" s="230"/>
    </row>
    <row r="53" spans="1:18" ht="12.75" customHeight="1" x14ac:dyDescent="0.2">
      <c r="R53" s="231"/>
    </row>
    <row r="54" spans="1:18" ht="12.75" customHeight="1" x14ac:dyDescent="0.2">
      <c r="I54" s="231"/>
    </row>
    <row r="55" spans="1:18" ht="12.75" customHeight="1" x14ac:dyDescent="0.2">
      <c r="I55" s="230"/>
    </row>
    <row r="56" spans="1:18" ht="12.75" customHeight="1" x14ac:dyDescent="0.2">
      <c r="I56" s="230"/>
    </row>
    <row r="57" spans="1:18" ht="12.75" customHeight="1" x14ac:dyDescent="0.2">
      <c r="I57" s="230"/>
    </row>
    <row r="58" spans="1:18" ht="12.75" customHeight="1" x14ac:dyDescent="0.2">
      <c r="I58" s="231"/>
    </row>
    <row r="60" spans="1:18" ht="12.75" customHeight="1" x14ac:dyDescent="0.2">
      <c r="I60" s="231"/>
    </row>
    <row r="61" spans="1:18" ht="12.75" customHeight="1" x14ac:dyDescent="0.2">
      <c r="I61" s="230"/>
    </row>
    <row r="62" spans="1:18" ht="12.75" customHeight="1" x14ac:dyDescent="0.2">
      <c r="I62" s="231"/>
    </row>
  </sheetData>
  <sheetProtection algorithmName="SHA-512" hashValue="xmPd18eq2PJT3Z5p3qN4yq8T7I1quTMBnKNGFZj8PvLZqMvBqEMBUgCD5Rk1hfLwB9FfSN+Bo4olSvOkazY2Cw==" saltValue="jD+IgypKHje6M8ArMq0i8Q==" spinCount="100000" sheet="1" selectLockedCells="1"/>
  <mergeCells count="5">
    <mergeCell ref="C11:R11"/>
    <mergeCell ref="C12:R12"/>
    <mergeCell ref="C13:R13"/>
    <mergeCell ref="C14:R14"/>
    <mergeCell ref="C15:R15"/>
  </mergeCells>
  <conditionalFormatting sqref="A23:R23">
    <cfRule type="expression" dxfId="120" priority="322">
      <formula>$C$15="1-manszaak/vennootschap onder firma"</formula>
    </cfRule>
  </conditionalFormatting>
  <dataValidations count="3">
    <dataValidation type="list" allowBlank="1" showInputMessage="1" showErrorMessage="1" sqref="C14" xr:uid="{00000000-0002-0000-0000-000000000000}">
      <formula1>"Damesmode,Herenmode,Gemengde modezaken,Bodyfashion,Schoenen,Sport,Baby &amp; kinderkleding,Meubelspeciaal zaken,Woningtextiel zaken,Gemengde woonzaken,Slaapspeciaal zaken,Keuken en badkamer,Kurk en parket,Tuincentra"</formula1>
    </dataValidation>
    <dataValidation type="list" allowBlank="1" showInputMessage="1" showErrorMessage="1" sqref="C15" xr:uid="{00000000-0002-0000-0000-000001000000}">
      <formula1>"1-manszaak/vennootschap onder firma,B.V."</formula1>
    </dataValidation>
    <dataValidation type="list" allowBlank="1" showInputMessage="1" showErrorMessage="1" sqref="D16" xr:uid="{00000000-0002-0000-0000-000003000000}">
      <formula1>"incl btw,excl btw"</formula1>
    </dataValidation>
  </dataValidations>
  <pageMargins left="0.19685039370078741" right="0.15748031496062992" top="0.15748031496062992" bottom="0.27559055118110237" header="0.23622047244094491" footer="0.31496062992125984"/>
  <pageSetup paperSize="9" scale="75" orientation="landscape" r:id="rId1"/>
  <headerFooter>
    <oddFooter>&amp;R&amp;D</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409" operator="lessThanOrEqual" id="{E5878F6F-2642-452E-A0E2-74F8A24CADF4}">
            <xm:f>HLOOKUP($C$14,Kengetallen!$B$23:$O$43,3,FALSE)</xm:f>
            <x14:dxf>
              <fill>
                <patternFill>
                  <bgColor rgb="FF00B050"/>
                </patternFill>
              </fill>
            </x14:dxf>
          </x14:cfRule>
          <x14:cfRule type="cellIs" priority="410" operator="greaterThan" id="{935ED05E-07A3-48AC-A14F-75203560BA2F}">
            <xm:f>HLOOKUP($C$14,Kengetallen!$B$23:$O$43,3,FALSE)</xm:f>
            <x14:dxf>
              <fill>
                <patternFill>
                  <bgColor rgb="FFFF0000"/>
                </patternFill>
              </fill>
            </x14:dxf>
          </x14:cfRule>
          <xm:sqref>D19</xm:sqref>
        </x14:conditionalFormatting>
        <x14:conditionalFormatting xmlns:xm="http://schemas.microsoft.com/office/excel/2006/main">
          <x14:cfRule type="cellIs" priority="408" operator="greaterThanOrEqual" id="{243FD896-C779-40B6-92DC-CB87CBD655A7}">
            <xm:f>HLOOKUP($C$14,Kengetallen!$B$23:$O$43,4,FALSE)</xm:f>
            <x14:dxf>
              <fill>
                <patternFill>
                  <bgColor rgb="FF00B050"/>
                </patternFill>
              </fill>
            </x14:dxf>
          </x14:cfRule>
          <x14:cfRule type="cellIs" priority="407" operator="lessThan" id="{252EDD50-776B-42C7-8597-3F1C1F6E620F}">
            <xm:f>HLOOKUP($C$14,Kengetallen!$B$23:$O$43,4,FALSE)</xm:f>
            <x14:dxf>
              <fill>
                <patternFill>
                  <bgColor rgb="FFFF0000"/>
                </patternFill>
              </fill>
            </x14:dxf>
          </x14:cfRule>
          <xm:sqref>D20</xm:sqref>
        </x14:conditionalFormatting>
        <x14:conditionalFormatting xmlns:xm="http://schemas.microsoft.com/office/excel/2006/main">
          <x14:cfRule type="cellIs" priority="406" operator="greaterThan" id="{C8E12CB8-AF3B-454A-9952-796B6DDCD68F}">
            <xm:f>HLOOKUP($C$14,Kengetallen!$B$23:$O$43,6,FALSE)</xm:f>
            <x14:dxf>
              <fill>
                <patternFill>
                  <bgColor rgb="FFFF0000"/>
                </patternFill>
              </fill>
            </x14:dxf>
          </x14:cfRule>
          <x14:cfRule type="cellIs" priority="405" operator="lessThanOrEqual" id="{D69037D4-4209-489E-A586-FCCA753F4A02}">
            <xm:f>HLOOKUP($C$14,Kengetallen!$B$23:$O$43,6,FALSE)</xm:f>
            <x14:dxf>
              <fill>
                <patternFill>
                  <bgColor rgb="FF00B050"/>
                </patternFill>
              </fill>
            </x14:dxf>
          </x14:cfRule>
          <xm:sqref>D22</xm:sqref>
        </x14:conditionalFormatting>
        <x14:conditionalFormatting xmlns:xm="http://schemas.microsoft.com/office/excel/2006/main">
          <x14:cfRule type="cellIs" priority="402" operator="greaterThan" id="{CB41BE87-620B-4C82-89E1-123B6368A91A}">
            <xm:f>HLOOKUP($C$14,Kengetallen!$B$23:$O$43,9,FALSE)</xm:f>
            <x14:dxf>
              <fill>
                <patternFill>
                  <bgColor rgb="FFFF0000"/>
                </patternFill>
              </fill>
            </x14:dxf>
          </x14:cfRule>
          <x14:cfRule type="cellIs" priority="401" operator="lessThanOrEqual" id="{7920FAB9-A00B-4A63-8FBF-BE8E42A16FB2}">
            <xm:f>HLOOKUP($C$14,Kengetallen!$B$23:$O$43,9,FALSE)</xm:f>
            <x14:dxf>
              <fill>
                <patternFill>
                  <bgColor rgb="FF00B050"/>
                </patternFill>
              </fill>
            </x14:dxf>
          </x14:cfRule>
          <xm:sqref>D24</xm:sqref>
        </x14:conditionalFormatting>
        <x14:conditionalFormatting xmlns:xm="http://schemas.microsoft.com/office/excel/2006/main">
          <x14:cfRule type="cellIs" priority="400" operator="greaterThan" id="{81EC18C1-DF54-4C1D-AFCF-AEB69934C46B}">
            <xm:f>HLOOKUP($C$14,Kengetallen!$B$23:$O$43,10,FALSE)</xm:f>
            <x14:dxf>
              <fill>
                <patternFill>
                  <bgColor rgb="FFFF0000"/>
                </patternFill>
              </fill>
            </x14:dxf>
          </x14:cfRule>
          <x14:cfRule type="cellIs" priority="399" operator="lessThanOrEqual" id="{9A3DD952-EC99-49A7-91E2-11D48DED1382}">
            <xm:f>HLOOKUP($C$14,Kengetallen!$B$23:$O$43,10,FALSE)</xm:f>
            <x14:dxf>
              <fill>
                <patternFill>
                  <bgColor rgb="FF00B050"/>
                </patternFill>
              </fill>
            </x14:dxf>
          </x14:cfRule>
          <xm:sqref>D25</xm:sqref>
        </x14:conditionalFormatting>
        <x14:conditionalFormatting xmlns:xm="http://schemas.microsoft.com/office/excel/2006/main">
          <x14:cfRule type="cellIs" priority="398" operator="greaterThan" id="{6DFA209B-C4D4-46C7-A0D9-CA9CBA2636A4}">
            <xm:f>HLOOKUP($C$14,Kengetallen!$B$23:$O$43,11,FALSE)</xm:f>
            <x14:dxf>
              <fill>
                <patternFill>
                  <bgColor rgb="FFFF0000"/>
                </patternFill>
              </fill>
            </x14:dxf>
          </x14:cfRule>
          <x14:cfRule type="cellIs" priority="397" operator="lessThanOrEqual" id="{BC71ADE7-881F-43A6-B626-B049B205B518}">
            <xm:f>HLOOKUP($C$14,Kengetallen!$B$23:$O$43,11,FALSE)</xm:f>
            <x14:dxf>
              <fill>
                <patternFill>
                  <bgColor rgb="FF00B050"/>
                </patternFill>
              </fill>
            </x14:dxf>
          </x14:cfRule>
          <xm:sqref>D26</xm:sqref>
        </x14:conditionalFormatting>
        <x14:conditionalFormatting xmlns:xm="http://schemas.microsoft.com/office/excel/2006/main">
          <x14:cfRule type="cellIs" priority="395" operator="lessThanOrEqual" id="{A5F4ED3C-05E2-4AFE-9E15-290E9B0FFCF7}">
            <xm:f>HLOOKUP($C$14,Kengetallen!$B$23:$O$43,12,FALSE)</xm:f>
            <x14:dxf>
              <fill>
                <patternFill>
                  <bgColor rgb="FF00B050"/>
                </patternFill>
              </fill>
            </x14:dxf>
          </x14:cfRule>
          <x14:cfRule type="cellIs" priority="396" operator="greaterThan" id="{E914F306-67ED-4670-AFCB-D91E2BDD481F}">
            <xm:f>HLOOKUP($C$14,Kengetallen!$B$23:$O$43,12,FALSE)</xm:f>
            <x14:dxf>
              <fill>
                <patternFill>
                  <bgColor rgb="FFFF0000"/>
                </patternFill>
              </fill>
            </x14:dxf>
          </x14:cfRule>
          <xm:sqref>D27</xm:sqref>
        </x14:conditionalFormatting>
        <x14:conditionalFormatting xmlns:xm="http://schemas.microsoft.com/office/excel/2006/main">
          <x14:cfRule type="cellIs" priority="393" operator="lessThanOrEqual" id="{1D3B3E5B-34D1-4740-8DBE-3A631C289D26}">
            <xm:f>HLOOKUP($C$14,Kengetallen!$B$23:$O$43,13,FALSE)</xm:f>
            <x14:dxf>
              <fill>
                <patternFill>
                  <bgColor rgb="FF00B050"/>
                </patternFill>
              </fill>
            </x14:dxf>
          </x14:cfRule>
          <x14:cfRule type="cellIs" priority="394" operator="greaterThan" id="{66200CCF-FA8C-4479-99DD-6428CD60737B}">
            <xm:f>HLOOKUP($C$14,Kengetallen!$B$23:$O$43,13,FALSE)</xm:f>
            <x14:dxf>
              <fill>
                <patternFill>
                  <bgColor rgb="FFFF0000"/>
                </patternFill>
              </fill>
            </x14:dxf>
          </x14:cfRule>
          <xm:sqref>D28</xm:sqref>
        </x14:conditionalFormatting>
        <x14:conditionalFormatting xmlns:xm="http://schemas.microsoft.com/office/excel/2006/main">
          <x14:cfRule type="cellIs" priority="392" operator="greaterThan" id="{4AD1FF44-A504-4CB7-82EB-5B9968486F8C}">
            <xm:f>HLOOKUP($C$14,Kengetallen!$B$23:$O$43,15,FALSE)</xm:f>
            <x14:dxf>
              <fill>
                <patternFill>
                  <bgColor rgb="FFFF0000"/>
                </patternFill>
              </fill>
            </x14:dxf>
          </x14:cfRule>
          <x14:cfRule type="cellIs" priority="391" operator="lessThanOrEqual" id="{1A167B9D-BF59-4E73-AC7B-997C27DBFF9F}">
            <xm:f>HLOOKUP($C$14,Kengetallen!$B$23:$O$43,15,FALSE)</xm:f>
            <x14:dxf>
              <fill>
                <patternFill>
                  <bgColor rgb="FF00B050"/>
                </patternFill>
              </fill>
            </x14:dxf>
          </x14:cfRule>
          <xm:sqref>D31</xm:sqref>
        </x14:conditionalFormatting>
        <x14:conditionalFormatting xmlns:xm="http://schemas.microsoft.com/office/excel/2006/main">
          <x14:cfRule type="cellIs" priority="390" operator="greaterThanOrEqual" id="{076B5B8E-4E39-4882-99F3-2650459BB192}">
            <xm:f>HLOOKUP($C$14,Kengetallen!$B$23:$O$43,17,FALSE)</xm:f>
            <x14:dxf>
              <fill>
                <patternFill>
                  <bgColor rgb="FF00B050"/>
                </patternFill>
              </fill>
            </x14:dxf>
          </x14:cfRule>
          <x14:cfRule type="cellIs" priority="389" operator="lessThan" id="{1A83B0E1-0660-438F-81A9-A963DC1652E3}">
            <xm:f>HLOOKUP($C$14,Kengetallen!$B$23:$O$43,17,FALSE)</xm:f>
            <x14:dxf>
              <fill>
                <patternFill>
                  <bgColor rgb="FFFF0000"/>
                </patternFill>
              </fill>
            </x14:dxf>
          </x14:cfRule>
          <xm:sqref>D33</xm:sqref>
        </x14:conditionalFormatting>
        <x14:conditionalFormatting xmlns:xm="http://schemas.microsoft.com/office/excel/2006/main">
          <x14:cfRule type="cellIs" priority="388" operator="greaterThan" id="{9A931782-E645-439F-B494-A471F9AC5E33}">
            <xm:f>HLOOKUP($C$14,Kengetallen!$B$23:$O$43,19,FALSE)</xm:f>
            <x14:dxf>
              <fill>
                <patternFill>
                  <bgColor rgb="FFFF0000"/>
                </patternFill>
              </fill>
            </x14:dxf>
          </x14:cfRule>
          <x14:cfRule type="cellIs" priority="387" operator="lessThanOrEqual" id="{E679CFA2-AA59-4855-88F0-6E3B4C023BC7}">
            <xm:f>HLOOKUP($C$14,Kengetallen!$B$23:$O$43,19,FALSE)</xm:f>
            <x14:dxf>
              <fill>
                <patternFill>
                  <bgColor rgb="FF00B050"/>
                </patternFill>
              </fill>
            </x14:dxf>
          </x14:cfRule>
          <xm:sqref>D35</xm:sqref>
        </x14:conditionalFormatting>
        <x14:conditionalFormatting xmlns:xm="http://schemas.microsoft.com/office/excel/2006/main">
          <x14:cfRule type="cellIs" priority="386" operator="greaterThanOrEqual" id="{7DBE80B6-0EA3-4EDD-83A0-1AED820102E1}">
            <xm:f>HLOOKUP($C$14,Kengetallen!$B$23:$O$43,21,FALSE)</xm:f>
            <x14:dxf>
              <fill>
                <patternFill>
                  <bgColor rgb="FF00B050"/>
                </patternFill>
              </fill>
            </x14:dxf>
          </x14:cfRule>
          <x14:cfRule type="cellIs" priority="385" operator="lessThan" id="{68B81865-55F8-4599-B32F-3E15C2D81FEB}">
            <xm:f>HLOOKUP($C$14,Kengetallen!$B$23:$O$43,21,FALSE)</xm:f>
            <x14:dxf>
              <fill>
                <patternFill>
                  <bgColor rgb="FFFF0000"/>
                </patternFill>
              </fill>
            </x14:dxf>
          </x14:cfRule>
          <xm:sqref>D37</xm:sqref>
        </x14:conditionalFormatting>
        <x14:conditionalFormatting xmlns:xm="http://schemas.microsoft.com/office/excel/2006/main">
          <x14:cfRule type="cellIs" priority="95" operator="lessThanOrEqual" id="{5476B817-8748-478D-B04A-775CD8ED09FC}">
            <xm:f>HLOOKUP($C$14,Kengetallen!$B$23:$O$43,3,FALSE)</xm:f>
            <x14:dxf>
              <fill>
                <patternFill>
                  <bgColor rgb="FF00B050"/>
                </patternFill>
              </fill>
            </x14:dxf>
          </x14:cfRule>
          <x14:cfRule type="cellIs" priority="96" operator="greaterThan" id="{A8CEB82E-C128-43FE-A6E3-0D81EBAA3A48}">
            <xm:f>HLOOKUP($C$14,Kengetallen!$B$23:$O$43,3,FALSE)</xm:f>
            <x14:dxf>
              <fill>
                <patternFill>
                  <bgColor rgb="FFFF0000"/>
                </patternFill>
              </fill>
            </x14:dxf>
          </x14:cfRule>
          <xm:sqref>G19</xm:sqref>
        </x14:conditionalFormatting>
        <x14:conditionalFormatting xmlns:xm="http://schemas.microsoft.com/office/excel/2006/main">
          <x14:cfRule type="cellIs" priority="93" operator="lessThan" id="{01D6ADBD-58BC-4D2D-91D4-F86412A86BA7}">
            <xm:f>HLOOKUP($C$14,Kengetallen!$B$23:$O$43,4,FALSE)</xm:f>
            <x14:dxf>
              <fill>
                <patternFill>
                  <bgColor rgb="FFFF0000"/>
                </patternFill>
              </fill>
            </x14:dxf>
          </x14:cfRule>
          <x14:cfRule type="cellIs" priority="94" operator="greaterThanOrEqual" id="{77A0AA13-F23D-47E5-B475-F1B704EB9F90}">
            <xm:f>HLOOKUP($C$14,Kengetallen!$B$23:$O$43,4,FALSE)</xm:f>
            <x14:dxf>
              <fill>
                <patternFill>
                  <bgColor rgb="FF00B050"/>
                </patternFill>
              </fill>
            </x14:dxf>
          </x14:cfRule>
          <xm:sqref>G20</xm:sqref>
        </x14:conditionalFormatting>
        <x14:conditionalFormatting xmlns:xm="http://schemas.microsoft.com/office/excel/2006/main">
          <x14:cfRule type="cellIs" priority="91" operator="lessThanOrEqual" id="{E8D6A11B-20B7-402D-AA0A-48CD915236B4}">
            <xm:f>HLOOKUP($C$14,Kengetallen!$B$23:$O$43,6,FALSE)</xm:f>
            <x14:dxf>
              <fill>
                <patternFill>
                  <bgColor rgb="FF00B050"/>
                </patternFill>
              </fill>
            </x14:dxf>
          </x14:cfRule>
          <x14:cfRule type="cellIs" priority="92" operator="greaterThan" id="{DC9E62FA-32E2-4881-8B05-6A8A941D1416}">
            <xm:f>HLOOKUP($C$14,Kengetallen!$B$23:$O$43,6,FALSE)</xm:f>
            <x14:dxf>
              <fill>
                <patternFill>
                  <bgColor rgb="FFFF0000"/>
                </patternFill>
              </fill>
            </x14:dxf>
          </x14:cfRule>
          <xm:sqref>G22</xm:sqref>
        </x14:conditionalFormatting>
        <x14:conditionalFormatting xmlns:xm="http://schemas.microsoft.com/office/excel/2006/main">
          <x14:cfRule type="cellIs" priority="90" operator="greaterThan" id="{7492ED4C-5389-4E57-809E-4EA0E2DEB88D}">
            <xm:f>HLOOKUP($C$14,Kengetallen!$B$23:$O$43,9,FALSE)</xm:f>
            <x14:dxf>
              <fill>
                <patternFill>
                  <bgColor rgb="FFFF0000"/>
                </patternFill>
              </fill>
            </x14:dxf>
          </x14:cfRule>
          <x14:cfRule type="cellIs" priority="89" operator="lessThanOrEqual" id="{A54C3303-6FBF-4F1C-ADEC-1C6E3F522A1A}">
            <xm:f>HLOOKUP($C$14,Kengetallen!$B$23:$O$43,9,FALSE)</xm:f>
            <x14:dxf>
              <fill>
                <patternFill>
                  <bgColor rgb="FF00B050"/>
                </patternFill>
              </fill>
            </x14:dxf>
          </x14:cfRule>
          <xm:sqref>G24</xm:sqref>
        </x14:conditionalFormatting>
        <x14:conditionalFormatting xmlns:xm="http://schemas.microsoft.com/office/excel/2006/main">
          <x14:cfRule type="cellIs" priority="88" operator="greaterThan" id="{CF6CE22F-5865-43AE-A702-7C116ADDFAFE}">
            <xm:f>HLOOKUP($C$14,Kengetallen!$B$23:$O$43,10,FALSE)</xm:f>
            <x14:dxf>
              <fill>
                <patternFill>
                  <bgColor rgb="FFFF0000"/>
                </patternFill>
              </fill>
            </x14:dxf>
          </x14:cfRule>
          <x14:cfRule type="cellIs" priority="87" operator="lessThanOrEqual" id="{FDF7E32F-85C8-44AD-AD46-3D40FE4F630B}">
            <xm:f>HLOOKUP($C$14,Kengetallen!$B$23:$O$43,10,FALSE)</xm:f>
            <x14:dxf>
              <fill>
                <patternFill>
                  <bgColor rgb="FF00B050"/>
                </patternFill>
              </fill>
            </x14:dxf>
          </x14:cfRule>
          <xm:sqref>G25</xm:sqref>
        </x14:conditionalFormatting>
        <x14:conditionalFormatting xmlns:xm="http://schemas.microsoft.com/office/excel/2006/main">
          <x14:cfRule type="cellIs" priority="86" operator="greaterThan" id="{4AC0A202-9B13-4FE9-9160-4CDDC5F01794}">
            <xm:f>HLOOKUP($C$14,Kengetallen!$B$23:$O$43,11,FALSE)</xm:f>
            <x14:dxf>
              <fill>
                <patternFill>
                  <bgColor rgb="FFFF0000"/>
                </patternFill>
              </fill>
            </x14:dxf>
          </x14:cfRule>
          <x14:cfRule type="cellIs" priority="85" operator="lessThanOrEqual" id="{C77709B5-94EC-4471-A3D4-C6696C0E8903}">
            <xm:f>HLOOKUP($C$14,Kengetallen!$B$23:$O$43,11,FALSE)</xm:f>
            <x14:dxf>
              <fill>
                <patternFill>
                  <bgColor rgb="FF00B050"/>
                </patternFill>
              </fill>
            </x14:dxf>
          </x14:cfRule>
          <xm:sqref>G26</xm:sqref>
        </x14:conditionalFormatting>
        <x14:conditionalFormatting xmlns:xm="http://schemas.microsoft.com/office/excel/2006/main">
          <x14:cfRule type="cellIs" priority="84" operator="greaterThan" id="{4C27328E-8525-4F92-B561-E00421AB3702}">
            <xm:f>HLOOKUP($C$14,Kengetallen!$B$23:$O$43,12,FALSE)</xm:f>
            <x14:dxf>
              <fill>
                <patternFill>
                  <bgColor rgb="FFFF0000"/>
                </patternFill>
              </fill>
            </x14:dxf>
          </x14:cfRule>
          <x14:cfRule type="cellIs" priority="83" operator="lessThanOrEqual" id="{EC99B48D-27B6-4458-9AA9-79C074EF1E32}">
            <xm:f>HLOOKUP($C$14,Kengetallen!$B$23:$O$43,12,FALSE)</xm:f>
            <x14:dxf>
              <fill>
                <patternFill>
                  <bgColor rgb="FF00B050"/>
                </patternFill>
              </fill>
            </x14:dxf>
          </x14:cfRule>
          <xm:sqref>G27</xm:sqref>
        </x14:conditionalFormatting>
        <x14:conditionalFormatting xmlns:xm="http://schemas.microsoft.com/office/excel/2006/main">
          <x14:cfRule type="cellIs" priority="82" operator="greaterThan" id="{0C0C3F4B-DFC5-4CAB-95E4-28F054AE275E}">
            <xm:f>HLOOKUP($C$14,Kengetallen!$B$23:$O$43,13,FALSE)</xm:f>
            <x14:dxf>
              <fill>
                <patternFill>
                  <bgColor rgb="FFFF0000"/>
                </patternFill>
              </fill>
            </x14:dxf>
          </x14:cfRule>
          <x14:cfRule type="cellIs" priority="81" operator="lessThanOrEqual" id="{E3CE53C3-890F-4F60-8FC4-D16A87C483F1}">
            <xm:f>HLOOKUP($C$14,Kengetallen!$B$23:$O$43,13,FALSE)</xm:f>
            <x14:dxf>
              <fill>
                <patternFill>
                  <bgColor rgb="FF00B050"/>
                </patternFill>
              </fill>
            </x14:dxf>
          </x14:cfRule>
          <xm:sqref>G28</xm:sqref>
        </x14:conditionalFormatting>
        <x14:conditionalFormatting xmlns:xm="http://schemas.microsoft.com/office/excel/2006/main">
          <x14:cfRule type="cellIs" priority="80" operator="greaterThan" id="{527FE402-323B-4584-B16F-9273356618DD}">
            <xm:f>HLOOKUP($C$14,Kengetallen!$B$23:$O$43,15,FALSE)</xm:f>
            <x14:dxf>
              <fill>
                <patternFill>
                  <bgColor rgb="FFFF0000"/>
                </patternFill>
              </fill>
            </x14:dxf>
          </x14:cfRule>
          <x14:cfRule type="cellIs" priority="79" operator="lessThanOrEqual" id="{72A1CC08-FA0F-418C-8767-B31C199D8680}">
            <xm:f>HLOOKUP($C$14,Kengetallen!$B$23:$O$43,15,FALSE)</xm:f>
            <x14:dxf>
              <fill>
                <patternFill>
                  <bgColor rgb="FF00B050"/>
                </patternFill>
              </fill>
            </x14:dxf>
          </x14:cfRule>
          <xm:sqref>G31</xm:sqref>
        </x14:conditionalFormatting>
        <x14:conditionalFormatting xmlns:xm="http://schemas.microsoft.com/office/excel/2006/main">
          <x14:cfRule type="cellIs" priority="78" operator="greaterThanOrEqual" id="{EF960CAE-47DF-4736-BC9D-9B79864EFE6B}">
            <xm:f>HLOOKUP($C$14,Kengetallen!$B$23:$O$43,17,FALSE)</xm:f>
            <x14:dxf>
              <fill>
                <patternFill>
                  <bgColor rgb="FF00B050"/>
                </patternFill>
              </fill>
            </x14:dxf>
          </x14:cfRule>
          <x14:cfRule type="cellIs" priority="77" operator="lessThan" id="{83BECE85-977E-4EB6-8D70-98234AB7DD5E}">
            <xm:f>HLOOKUP($C$14,Kengetallen!$B$23:$O$43,17,FALSE)</xm:f>
            <x14:dxf>
              <fill>
                <patternFill>
                  <bgColor rgb="FFFF0000"/>
                </patternFill>
              </fill>
            </x14:dxf>
          </x14:cfRule>
          <xm:sqref>G33</xm:sqref>
        </x14:conditionalFormatting>
        <x14:conditionalFormatting xmlns:xm="http://schemas.microsoft.com/office/excel/2006/main">
          <x14:cfRule type="cellIs" priority="76" operator="greaterThan" id="{8C54493F-2558-4C85-B0A0-D374EBCB4E50}">
            <xm:f>HLOOKUP($C$14,Kengetallen!$B$23:$O$43,19,FALSE)</xm:f>
            <x14:dxf>
              <fill>
                <patternFill>
                  <bgColor rgb="FFFF0000"/>
                </patternFill>
              </fill>
            </x14:dxf>
          </x14:cfRule>
          <x14:cfRule type="cellIs" priority="75" operator="lessThanOrEqual" id="{D5EEC49E-FEC5-4F37-8533-84D53CB4315C}">
            <xm:f>HLOOKUP($C$14,Kengetallen!$B$23:$O$43,19,FALSE)</xm:f>
            <x14:dxf>
              <fill>
                <patternFill>
                  <bgColor rgb="FF00B050"/>
                </patternFill>
              </fill>
            </x14:dxf>
          </x14:cfRule>
          <xm:sqref>G35</xm:sqref>
        </x14:conditionalFormatting>
        <x14:conditionalFormatting xmlns:xm="http://schemas.microsoft.com/office/excel/2006/main">
          <x14:cfRule type="cellIs" priority="74" operator="greaterThanOrEqual" id="{78C7810C-279B-49BE-B18D-7B1FB5F224FE}">
            <xm:f>HLOOKUP($C$14,Kengetallen!$B$23:$O$43,21,FALSE)</xm:f>
            <x14:dxf>
              <fill>
                <patternFill>
                  <bgColor rgb="FF00B050"/>
                </patternFill>
              </fill>
            </x14:dxf>
          </x14:cfRule>
          <x14:cfRule type="cellIs" priority="73" operator="lessThan" id="{70A8905B-0EBF-433C-BB24-00E808CFADB9}">
            <xm:f>HLOOKUP($C$14,Kengetallen!$B$23:$O$43,21,FALSE)</xm:f>
            <x14:dxf>
              <fill>
                <patternFill>
                  <bgColor rgb="FFFF0000"/>
                </patternFill>
              </fill>
            </x14:dxf>
          </x14:cfRule>
          <xm:sqref>G37</xm:sqref>
        </x14:conditionalFormatting>
        <x14:conditionalFormatting xmlns:xm="http://schemas.microsoft.com/office/excel/2006/main">
          <x14:cfRule type="cellIs" priority="72" operator="greaterThan" id="{5497AF74-898E-4E25-9FF5-F3EE307591EA}">
            <xm:f>HLOOKUP($C$14,Kengetallen!$B$23:$O$43,3,FALSE)</xm:f>
            <x14:dxf>
              <fill>
                <patternFill>
                  <bgColor rgb="FFFF0000"/>
                </patternFill>
              </fill>
            </x14:dxf>
          </x14:cfRule>
          <x14:cfRule type="cellIs" priority="71" operator="lessThanOrEqual" id="{DB1FD21D-E895-463E-830A-DAE6A8EB6898}">
            <xm:f>HLOOKUP($C$14,Kengetallen!$B$23:$O$43,3,FALSE)</xm:f>
            <x14:dxf>
              <fill>
                <patternFill>
                  <bgColor rgb="FF00B050"/>
                </patternFill>
              </fill>
            </x14:dxf>
          </x14:cfRule>
          <xm:sqref>J19</xm:sqref>
        </x14:conditionalFormatting>
        <x14:conditionalFormatting xmlns:xm="http://schemas.microsoft.com/office/excel/2006/main">
          <x14:cfRule type="cellIs" priority="70" operator="greaterThanOrEqual" id="{8665973A-4453-4908-A221-8471D035CA2F}">
            <xm:f>HLOOKUP($C$14,Kengetallen!$B$23:$O$43,4,FALSE)</xm:f>
            <x14:dxf>
              <fill>
                <patternFill>
                  <bgColor rgb="FF00B050"/>
                </patternFill>
              </fill>
            </x14:dxf>
          </x14:cfRule>
          <x14:cfRule type="cellIs" priority="69" operator="lessThan" id="{15F0E36C-B34D-41D2-B0C9-64A53E5DF544}">
            <xm:f>HLOOKUP($C$14,Kengetallen!$B$23:$O$43,4,FALSE)</xm:f>
            <x14:dxf>
              <fill>
                <patternFill>
                  <bgColor rgb="FFFF0000"/>
                </patternFill>
              </fill>
            </x14:dxf>
          </x14:cfRule>
          <xm:sqref>J20</xm:sqref>
        </x14:conditionalFormatting>
        <x14:conditionalFormatting xmlns:xm="http://schemas.microsoft.com/office/excel/2006/main">
          <x14:cfRule type="cellIs" priority="68" operator="greaterThan" id="{3A082DE4-BC5B-4164-9C72-A3CFA43C0F5E}">
            <xm:f>HLOOKUP($C$14,Kengetallen!$B$23:$O$43,6,FALSE)</xm:f>
            <x14:dxf>
              <fill>
                <patternFill>
                  <bgColor rgb="FFFF0000"/>
                </patternFill>
              </fill>
            </x14:dxf>
          </x14:cfRule>
          <x14:cfRule type="cellIs" priority="67" operator="lessThanOrEqual" id="{4BC44A79-6F8A-4FF7-8F0E-9B40962399AE}">
            <xm:f>HLOOKUP($C$14,Kengetallen!$B$23:$O$43,6,FALSE)</xm:f>
            <x14:dxf>
              <fill>
                <patternFill>
                  <bgColor rgb="FF00B050"/>
                </patternFill>
              </fill>
            </x14:dxf>
          </x14:cfRule>
          <xm:sqref>J22</xm:sqref>
        </x14:conditionalFormatting>
        <x14:conditionalFormatting xmlns:xm="http://schemas.microsoft.com/office/excel/2006/main">
          <x14:cfRule type="cellIs" priority="66" operator="greaterThan" id="{C85DEE61-DF7F-45AA-B15A-83A701E971E7}">
            <xm:f>HLOOKUP($C$14,Kengetallen!$B$23:$O$43,9,FALSE)</xm:f>
            <x14:dxf>
              <fill>
                <patternFill>
                  <bgColor rgb="FFFF0000"/>
                </patternFill>
              </fill>
            </x14:dxf>
          </x14:cfRule>
          <x14:cfRule type="cellIs" priority="65" operator="lessThanOrEqual" id="{06E836CA-2711-4C44-93ED-A95BB27A3299}">
            <xm:f>HLOOKUP($C$14,Kengetallen!$B$23:$O$43,9,FALSE)</xm:f>
            <x14:dxf>
              <fill>
                <patternFill>
                  <bgColor rgb="FF00B050"/>
                </patternFill>
              </fill>
            </x14:dxf>
          </x14:cfRule>
          <xm:sqref>J24</xm:sqref>
        </x14:conditionalFormatting>
        <x14:conditionalFormatting xmlns:xm="http://schemas.microsoft.com/office/excel/2006/main">
          <x14:cfRule type="cellIs" priority="63" operator="lessThanOrEqual" id="{C34701CC-1E0A-4502-A2D9-E5946A197CEF}">
            <xm:f>HLOOKUP($C$14,Kengetallen!$B$23:$O$43,10,FALSE)</xm:f>
            <x14:dxf>
              <fill>
                <patternFill>
                  <bgColor rgb="FF00B050"/>
                </patternFill>
              </fill>
            </x14:dxf>
          </x14:cfRule>
          <x14:cfRule type="cellIs" priority="64" operator="greaterThan" id="{2D15F00F-95E7-4A03-A160-7A82CC49A0A8}">
            <xm:f>HLOOKUP($C$14,Kengetallen!$B$23:$O$43,10,FALSE)</xm:f>
            <x14:dxf>
              <fill>
                <patternFill>
                  <bgColor rgb="FFFF0000"/>
                </patternFill>
              </fill>
            </x14:dxf>
          </x14:cfRule>
          <xm:sqref>J25</xm:sqref>
        </x14:conditionalFormatting>
        <x14:conditionalFormatting xmlns:xm="http://schemas.microsoft.com/office/excel/2006/main">
          <x14:cfRule type="cellIs" priority="62" operator="greaterThan" id="{3DF0C996-F736-46D2-91A0-92B9CFC47227}">
            <xm:f>HLOOKUP($C$14,Kengetallen!$B$23:$O$43,11,FALSE)</xm:f>
            <x14:dxf>
              <fill>
                <patternFill>
                  <bgColor rgb="FFFF0000"/>
                </patternFill>
              </fill>
            </x14:dxf>
          </x14:cfRule>
          <x14:cfRule type="cellIs" priority="61" operator="lessThanOrEqual" id="{634E860F-6250-483B-A4E9-C4F30365F1DD}">
            <xm:f>HLOOKUP($C$14,Kengetallen!$B$23:$O$43,11,FALSE)</xm:f>
            <x14:dxf>
              <fill>
                <patternFill>
                  <bgColor rgb="FF00B050"/>
                </patternFill>
              </fill>
            </x14:dxf>
          </x14:cfRule>
          <xm:sqref>J26</xm:sqref>
        </x14:conditionalFormatting>
        <x14:conditionalFormatting xmlns:xm="http://schemas.microsoft.com/office/excel/2006/main">
          <x14:cfRule type="cellIs" priority="60" operator="greaterThan" id="{0BDB6F78-F790-40C9-B84F-D9AF61E0EF21}">
            <xm:f>HLOOKUP($C$14,Kengetallen!$B$23:$O$43,12,FALSE)</xm:f>
            <x14:dxf>
              <fill>
                <patternFill>
                  <bgColor rgb="FFFF0000"/>
                </patternFill>
              </fill>
            </x14:dxf>
          </x14:cfRule>
          <x14:cfRule type="cellIs" priority="59" operator="lessThanOrEqual" id="{9340583D-3531-42AA-849E-220A8652360D}">
            <xm:f>HLOOKUP($C$14,Kengetallen!$B$23:$O$43,12,FALSE)</xm:f>
            <x14:dxf>
              <fill>
                <patternFill>
                  <bgColor rgb="FF00B050"/>
                </patternFill>
              </fill>
            </x14:dxf>
          </x14:cfRule>
          <xm:sqref>J27</xm:sqref>
        </x14:conditionalFormatting>
        <x14:conditionalFormatting xmlns:xm="http://schemas.microsoft.com/office/excel/2006/main">
          <x14:cfRule type="cellIs" priority="58" operator="greaterThan" id="{5C62E995-7CFA-4F4D-B00E-562F51850414}">
            <xm:f>HLOOKUP($C$14,Kengetallen!$B$23:$O$43,13,FALSE)</xm:f>
            <x14:dxf>
              <fill>
                <patternFill>
                  <bgColor rgb="FFFF0000"/>
                </patternFill>
              </fill>
            </x14:dxf>
          </x14:cfRule>
          <x14:cfRule type="cellIs" priority="57" operator="lessThanOrEqual" id="{143A563E-1289-4142-AB36-5E3B924DB449}">
            <xm:f>HLOOKUP($C$14,Kengetallen!$B$23:$O$43,13,FALSE)</xm:f>
            <x14:dxf>
              <fill>
                <patternFill>
                  <bgColor rgb="FF00B050"/>
                </patternFill>
              </fill>
            </x14:dxf>
          </x14:cfRule>
          <xm:sqref>J28</xm:sqref>
        </x14:conditionalFormatting>
        <x14:conditionalFormatting xmlns:xm="http://schemas.microsoft.com/office/excel/2006/main">
          <x14:cfRule type="cellIs" priority="56" operator="greaterThan" id="{72544573-C5F3-4A27-B8D2-FA435728FFC7}">
            <xm:f>HLOOKUP($C$14,Kengetallen!$B$23:$O$43,15,FALSE)</xm:f>
            <x14:dxf>
              <fill>
                <patternFill>
                  <bgColor rgb="FFFF0000"/>
                </patternFill>
              </fill>
            </x14:dxf>
          </x14:cfRule>
          <x14:cfRule type="cellIs" priority="55" operator="lessThanOrEqual" id="{FECDD173-A83B-4D1B-999B-5916A5AE7C33}">
            <xm:f>HLOOKUP($C$14,Kengetallen!$B$23:$O$43,15,FALSE)</xm:f>
            <x14:dxf>
              <fill>
                <patternFill>
                  <bgColor rgb="FF00B050"/>
                </patternFill>
              </fill>
            </x14:dxf>
          </x14:cfRule>
          <xm:sqref>J31</xm:sqref>
        </x14:conditionalFormatting>
        <x14:conditionalFormatting xmlns:xm="http://schemas.microsoft.com/office/excel/2006/main">
          <x14:cfRule type="cellIs" priority="54" operator="greaterThanOrEqual" id="{20EA6030-6290-458E-A657-BFF9D1D630F2}">
            <xm:f>HLOOKUP($C$14,Kengetallen!$B$23:$O$43,17,FALSE)</xm:f>
            <x14:dxf>
              <fill>
                <patternFill>
                  <bgColor rgb="FF00B050"/>
                </patternFill>
              </fill>
            </x14:dxf>
          </x14:cfRule>
          <x14:cfRule type="cellIs" priority="53" operator="lessThan" id="{9E995894-95DB-43E9-BF29-B998790F09FD}">
            <xm:f>HLOOKUP($C$14,Kengetallen!$B$23:$O$43,17,FALSE)</xm:f>
            <x14:dxf>
              <fill>
                <patternFill>
                  <bgColor rgb="FFFF0000"/>
                </patternFill>
              </fill>
            </x14:dxf>
          </x14:cfRule>
          <xm:sqref>J33</xm:sqref>
        </x14:conditionalFormatting>
        <x14:conditionalFormatting xmlns:xm="http://schemas.microsoft.com/office/excel/2006/main">
          <x14:cfRule type="cellIs" priority="52" operator="greaterThan" id="{8D5E3100-222D-4146-9151-43E1F7EA4392}">
            <xm:f>HLOOKUP($C$14,Kengetallen!$B$23:$O$43,19,FALSE)</xm:f>
            <x14:dxf>
              <fill>
                <patternFill>
                  <bgColor rgb="FFFF0000"/>
                </patternFill>
              </fill>
            </x14:dxf>
          </x14:cfRule>
          <x14:cfRule type="cellIs" priority="51" operator="lessThanOrEqual" id="{5A6B1EF5-43CA-4033-A333-650EB1A31093}">
            <xm:f>HLOOKUP($C$14,Kengetallen!$B$23:$O$43,19,FALSE)</xm:f>
            <x14:dxf>
              <fill>
                <patternFill>
                  <bgColor rgb="FF00B050"/>
                </patternFill>
              </fill>
            </x14:dxf>
          </x14:cfRule>
          <xm:sqref>J35</xm:sqref>
        </x14:conditionalFormatting>
        <x14:conditionalFormatting xmlns:xm="http://schemas.microsoft.com/office/excel/2006/main">
          <x14:cfRule type="cellIs" priority="50" operator="greaterThanOrEqual" id="{C38DB364-7713-4474-A8EB-F870638581A7}">
            <xm:f>HLOOKUP($C$14,Kengetallen!$B$23:$O$43,21,FALSE)</xm:f>
            <x14:dxf>
              <fill>
                <patternFill>
                  <bgColor rgb="FF00B050"/>
                </patternFill>
              </fill>
            </x14:dxf>
          </x14:cfRule>
          <x14:cfRule type="cellIs" priority="49" operator="lessThan" id="{AE156A0B-EDEE-4F9E-A0E7-BB5FA730182A}">
            <xm:f>HLOOKUP($C$14,Kengetallen!$B$23:$O$43,21,FALSE)</xm:f>
            <x14:dxf>
              <fill>
                <patternFill>
                  <bgColor rgb="FFFF0000"/>
                </patternFill>
              </fill>
            </x14:dxf>
          </x14:cfRule>
          <xm:sqref>J37</xm:sqref>
        </x14:conditionalFormatting>
        <x14:conditionalFormatting xmlns:xm="http://schemas.microsoft.com/office/excel/2006/main">
          <x14:cfRule type="cellIs" priority="48" operator="greaterThan" id="{C1B93DCE-F54F-4E3D-9C3A-EB99F02A5C0F}">
            <xm:f>HLOOKUP($C$14,Kengetallen!$B$23:$O$43,3,FALSE)</xm:f>
            <x14:dxf>
              <fill>
                <patternFill>
                  <bgColor rgb="FFFF0000"/>
                </patternFill>
              </fill>
            </x14:dxf>
          </x14:cfRule>
          <x14:cfRule type="cellIs" priority="47" operator="lessThanOrEqual" id="{63179C36-0292-4C2E-8729-5A60C447B5D2}">
            <xm:f>HLOOKUP($C$14,Kengetallen!$B$23:$O$43,3,FALSE)</xm:f>
            <x14:dxf>
              <fill>
                <patternFill>
                  <bgColor rgb="FF00B050"/>
                </patternFill>
              </fill>
            </x14:dxf>
          </x14:cfRule>
          <xm:sqref>M19</xm:sqref>
        </x14:conditionalFormatting>
        <x14:conditionalFormatting xmlns:xm="http://schemas.microsoft.com/office/excel/2006/main">
          <x14:cfRule type="cellIs" priority="46" operator="greaterThanOrEqual" id="{3B8FDD08-CEC1-4E07-B87C-07624294C2F2}">
            <xm:f>HLOOKUP($C$14,Kengetallen!$B$23:$O$43,4,FALSE)</xm:f>
            <x14:dxf>
              <fill>
                <patternFill>
                  <bgColor rgb="FF00B050"/>
                </patternFill>
              </fill>
            </x14:dxf>
          </x14:cfRule>
          <x14:cfRule type="cellIs" priority="45" operator="lessThan" id="{158D2B95-A09D-40F8-AB7D-DAF6C99FDEF3}">
            <xm:f>HLOOKUP($C$14,Kengetallen!$B$23:$O$43,4,FALSE)</xm:f>
            <x14:dxf>
              <fill>
                <patternFill>
                  <bgColor rgb="FFFF0000"/>
                </patternFill>
              </fill>
            </x14:dxf>
          </x14:cfRule>
          <xm:sqref>M20</xm:sqref>
        </x14:conditionalFormatting>
        <x14:conditionalFormatting xmlns:xm="http://schemas.microsoft.com/office/excel/2006/main">
          <x14:cfRule type="cellIs" priority="43" operator="lessThanOrEqual" id="{87B19B1B-7BAB-4D85-8DBE-A5D207AF3DAD}">
            <xm:f>HLOOKUP($C$14,Kengetallen!$B$23:$O$43,6,FALSE)</xm:f>
            <x14:dxf>
              <fill>
                <patternFill>
                  <bgColor rgb="FF00B050"/>
                </patternFill>
              </fill>
            </x14:dxf>
          </x14:cfRule>
          <x14:cfRule type="cellIs" priority="44" operator="greaterThan" id="{DD2A618D-BC06-4604-9546-58474049E352}">
            <xm:f>HLOOKUP($C$14,Kengetallen!$B$23:$O$43,6,FALSE)</xm:f>
            <x14:dxf>
              <fill>
                <patternFill>
                  <bgColor rgb="FFFF0000"/>
                </patternFill>
              </fill>
            </x14:dxf>
          </x14:cfRule>
          <xm:sqref>M22</xm:sqref>
        </x14:conditionalFormatting>
        <x14:conditionalFormatting xmlns:xm="http://schemas.microsoft.com/office/excel/2006/main">
          <x14:cfRule type="cellIs" priority="42" operator="greaterThan" id="{2D915145-C869-457F-AB7A-30A771F4D6D6}">
            <xm:f>HLOOKUP($C$14,Kengetallen!$B$23:$O$43,9,FALSE)</xm:f>
            <x14:dxf>
              <fill>
                <patternFill>
                  <bgColor rgb="FFFF0000"/>
                </patternFill>
              </fill>
            </x14:dxf>
          </x14:cfRule>
          <x14:cfRule type="cellIs" priority="41" operator="lessThanOrEqual" id="{19E93047-6B32-4C15-B8B3-2E780281F666}">
            <xm:f>HLOOKUP($C$14,Kengetallen!$B$23:$O$43,9,FALSE)</xm:f>
            <x14:dxf>
              <fill>
                <patternFill>
                  <bgColor rgb="FF00B050"/>
                </patternFill>
              </fill>
            </x14:dxf>
          </x14:cfRule>
          <xm:sqref>M24</xm:sqref>
        </x14:conditionalFormatting>
        <x14:conditionalFormatting xmlns:xm="http://schemas.microsoft.com/office/excel/2006/main">
          <x14:cfRule type="cellIs" priority="40" operator="greaterThan" id="{174C0399-787B-4B62-AB9E-2A7B77ADEE70}">
            <xm:f>HLOOKUP($C$14,Kengetallen!$B$23:$O$43,10,FALSE)</xm:f>
            <x14:dxf>
              <fill>
                <patternFill>
                  <bgColor rgb="FFFF0000"/>
                </patternFill>
              </fill>
            </x14:dxf>
          </x14:cfRule>
          <x14:cfRule type="cellIs" priority="39" operator="lessThanOrEqual" id="{CBDCE767-4970-4F22-80E8-2A9344E43EC2}">
            <xm:f>HLOOKUP($C$14,Kengetallen!$B$23:$O$43,10,FALSE)</xm:f>
            <x14:dxf>
              <fill>
                <patternFill>
                  <bgColor rgb="FF00B050"/>
                </patternFill>
              </fill>
            </x14:dxf>
          </x14:cfRule>
          <xm:sqref>M25</xm:sqref>
        </x14:conditionalFormatting>
        <x14:conditionalFormatting xmlns:xm="http://schemas.microsoft.com/office/excel/2006/main">
          <x14:cfRule type="cellIs" priority="38" operator="greaterThan" id="{03D5D31F-88FF-46B4-B4C4-4EDDB9CAC6CB}">
            <xm:f>HLOOKUP($C$14,Kengetallen!$B$23:$O$43,11,FALSE)</xm:f>
            <x14:dxf>
              <fill>
                <patternFill>
                  <bgColor rgb="FFFF0000"/>
                </patternFill>
              </fill>
            </x14:dxf>
          </x14:cfRule>
          <x14:cfRule type="cellIs" priority="37" operator="lessThanOrEqual" id="{C2573C86-AA3C-4E8E-8A68-79A5D4EBDC30}">
            <xm:f>HLOOKUP($C$14,Kengetallen!$B$23:$O$43,11,FALSE)</xm:f>
            <x14:dxf>
              <fill>
                <patternFill>
                  <bgColor rgb="FF00B050"/>
                </patternFill>
              </fill>
            </x14:dxf>
          </x14:cfRule>
          <xm:sqref>M26</xm:sqref>
        </x14:conditionalFormatting>
        <x14:conditionalFormatting xmlns:xm="http://schemas.microsoft.com/office/excel/2006/main">
          <x14:cfRule type="cellIs" priority="36" operator="greaterThan" id="{A2DB0D0A-1DB6-4329-A4B4-03F54361923A}">
            <xm:f>HLOOKUP($C$14,Kengetallen!$B$23:$O$43,12,FALSE)</xm:f>
            <x14:dxf>
              <fill>
                <patternFill>
                  <bgColor rgb="FFFF0000"/>
                </patternFill>
              </fill>
            </x14:dxf>
          </x14:cfRule>
          <x14:cfRule type="cellIs" priority="35" operator="lessThanOrEqual" id="{CB42C601-E38C-4380-924C-8F3D21AF1A24}">
            <xm:f>HLOOKUP($C$14,Kengetallen!$B$23:$O$43,12,FALSE)</xm:f>
            <x14:dxf>
              <fill>
                <patternFill>
                  <bgColor rgb="FF00B050"/>
                </patternFill>
              </fill>
            </x14:dxf>
          </x14:cfRule>
          <xm:sqref>M27</xm:sqref>
        </x14:conditionalFormatting>
        <x14:conditionalFormatting xmlns:xm="http://schemas.microsoft.com/office/excel/2006/main">
          <x14:cfRule type="cellIs" priority="34" operator="greaterThan" id="{370C492D-EB8A-40F3-A3AA-671938E971DB}">
            <xm:f>HLOOKUP($C$14,Kengetallen!$B$23:$O$43,13,FALSE)</xm:f>
            <x14:dxf>
              <fill>
                <patternFill>
                  <bgColor rgb="FFFF0000"/>
                </patternFill>
              </fill>
            </x14:dxf>
          </x14:cfRule>
          <x14:cfRule type="cellIs" priority="33" operator="lessThanOrEqual" id="{9DCB6B2A-F496-45CD-9702-FA7F87F85ABF}">
            <xm:f>HLOOKUP($C$14,Kengetallen!$B$23:$O$43,13,FALSE)</xm:f>
            <x14:dxf>
              <fill>
                <patternFill>
                  <bgColor rgb="FF00B050"/>
                </patternFill>
              </fill>
            </x14:dxf>
          </x14:cfRule>
          <xm:sqref>M28</xm:sqref>
        </x14:conditionalFormatting>
        <x14:conditionalFormatting xmlns:xm="http://schemas.microsoft.com/office/excel/2006/main">
          <x14:cfRule type="cellIs" priority="31" operator="lessThanOrEqual" id="{D433AACD-C690-4625-AE72-8039DF034093}">
            <xm:f>HLOOKUP($C$14,Kengetallen!$B$23:$O$43,15,FALSE)</xm:f>
            <x14:dxf>
              <fill>
                <patternFill>
                  <bgColor rgb="FF00B050"/>
                </patternFill>
              </fill>
            </x14:dxf>
          </x14:cfRule>
          <x14:cfRule type="cellIs" priority="32" operator="greaterThan" id="{FF898F74-9043-46EB-B580-5B902AC0D278}">
            <xm:f>HLOOKUP($C$14,Kengetallen!$B$23:$O$43,15,FALSE)</xm:f>
            <x14:dxf>
              <fill>
                <patternFill>
                  <bgColor rgb="FFFF0000"/>
                </patternFill>
              </fill>
            </x14:dxf>
          </x14:cfRule>
          <xm:sqref>M31</xm:sqref>
        </x14:conditionalFormatting>
        <x14:conditionalFormatting xmlns:xm="http://schemas.microsoft.com/office/excel/2006/main">
          <x14:cfRule type="cellIs" priority="30" operator="greaterThanOrEqual" id="{DBF24023-1173-4BD9-A0BA-F06F2B532852}">
            <xm:f>HLOOKUP($C$14,Kengetallen!$B$23:$O$43,17,FALSE)</xm:f>
            <x14:dxf>
              <fill>
                <patternFill>
                  <bgColor rgb="FF00B050"/>
                </patternFill>
              </fill>
            </x14:dxf>
          </x14:cfRule>
          <x14:cfRule type="cellIs" priority="29" operator="lessThan" id="{B5645A2B-0ADC-40E3-9B09-31F1804B4591}">
            <xm:f>HLOOKUP($C$14,Kengetallen!$B$23:$O$43,17,FALSE)</xm:f>
            <x14:dxf>
              <fill>
                <patternFill>
                  <bgColor rgb="FFFF0000"/>
                </patternFill>
              </fill>
            </x14:dxf>
          </x14:cfRule>
          <xm:sqref>M33</xm:sqref>
        </x14:conditionalFormatting>
        <x14:conditionalFormatting xmlns:xm="http://schemas.microsoft.com/office/excel/2006/main">
          <x14:cfRule type="cellIs" priority="28" operator="greaterThan" id="{EC727A65-5272-422B-9211-1ECB39AB2433}">
            <xm:f>HLOOKUP($C$14,Kengetallen!$B$23:$O$43,19,FALSE)</xm:f>
            <x14:dxf>
              <fill>
                <patternFill>
                  <bgColor rgb="FFFF0000"/>
                </patternFill>
              </fill>
            </x14:dxf>
          </x14:cfRule>
          <x14:cfRule type="cellIs" priority="27" operator="lessThanOrEqual" id="{62D7B5A2-7169-4CEC-B3A1-0FFC1949D715}">
            <xm:f>HLOOKUP($C$14,Kengetallen!$B$23:$O$43,19,FALSE)</xm:f>
            <x14:dxf>
              <fill>
                <patternFill>
                  <bgColor rgb="FF00B050"/>
                </patternFill>
              </fill>
            </x14:dxf>
          </x14:cfRule>
          <xm:sqref>M35</xm:sqref>
        </x14:conditionalFormatting>
        <x14:conditionalFormatting xmlns:xm="http://schemas.microsoft.com/office/excel/2006/main">
          <x14:cfRule type="cellIs" priority="26" operator="greaterThanOrEqual" id="{2A682BDB-52EA-4478-9802-0A886D747163}">
            <xm:f>HLOOKUP($C$14,Kengetallen!$B$23:$O$43,21,FALSE)</xm:f>
            <x14:dxf>
              <fill>
                <patternFill>
                  <bgColor rgb="FF00B050"/>
                </patternFill>
              </fill>
            </x14:dxf>
          </x14:cfRule>
          <x14:cfRule type="cellIs" priority="25" operator="lessThan" id="{8111CE48-D492-4790-B2F4-60DB0150E918}">
            <xm:f>HLOOKUP($C$14,Kengetallen!$B$23:$O$43,21,FALSE)</xm:f>
            <x14:dxf>
              <fill>
                <patternFill>
                  <bgColor rgb="FFFF0000"/>
                </patternFill>
              </fill>
            </x14:dxf>
          </x14:cfRule>
          <xm:sqref>M37</xm:sqref>
        </x14:conditionalFormatting>
        <x14:conditionalFormatting xmlns:xm="http://schemas.microsoft.com/office/excel/2006/main">
          <x14:cfRule type="cellIs" priority="24" operator="greaterThan" id="{98EB621F-AD11-4C08-A5B4-5A29BB9EDFBA}">
            <xm:f>HLOOKUP($C$14,Kengetallen!$B$23:$O$43,3,FALSE)</xm:f>
            <x14:dxf>
              <fill>
                <patternFill>
                  <bgColor rgb="FFFF0000"/>
                </patternFill>
              </fill>
            </x14:dxf>
          </x14:cfRule>
          <x14:cfRule type="cellIs" priority="23" operator="lessThanOrEqual" id="{00BEE588-C185-46B9-AF85-A73E31748B05}">
            <xm:f>HLOOKUP($C$14,Kengetallen!$B$23:$O$43,3,FALSE)</xm:f>
            <x14:dxf>
              <fill>
                <patternFill>
                  <bgColor rgb="FF00B050"/>
                </patternFill>
              </fill>
            </x14:dxf>
          </x14:cfRule>
          <xm:sqref>P19</xm:sqref>
        </x14:conditionalFormatting>
        <x14:conditionalFormatting xmlns:xm="http://schemas.microsoft.com/office/excel/2006/main">
          <x14:cfRule type="cellIs" priority="22" operator="greaterThanOrEqual" id="{6040EC80-1F92-444F-AE4F-FE9DF49E07C6}">
            <xm:f>HLOOKUP($C$14,Kengetallen!$B$23:$O$43,4,FALSE)</xm:f>
            <x14:dxf>
              <fill>
                <patternFill>
                  <bgColor rgb="FF00B050"/>
                </patternFill>
              </fill>
            </x14:dxf>
          </x14:cfRule>
          <x14:cfRule type="cellIs" priority="21" operator="lessThan" id="{F97DE23C-C821-4DED-8DE9-BE36E0CAB8F8}">
            <xm:f>HLOOKUP($C$14,Kengetallen!$B$23:$O$43,4,FALSE)</xm:f>
            <x14:dxf>
              <fill>
                <patternFill>
                  <bgColor rgb="FFFF0000"/>
                </patternFill>
              </fill>
            </x14:dxf>
          </x14:cfRule>
          <xm:sqref>P20</xm:sqref>
        </x14:conditionalFormatting>
        <x14:conditionalFormatting xmlns:xm="http://schemas.microsoft.com/office/excel/2006/main">
          <x14:cfRule type="cellIs" priority="20" operator="greaterThan" id="{3EF6AE91-4287-4A67-9FAE-2FE5A3C74832}">
            <xm:f>HLOOKUP($C$14,Kengetallen!$B$23:$O$43,6,FALSE)</xm:f>
            <x14:dxf>
              <fill>
                <patternFill>
                  <bgColor rgb="FFFF0000"/>
                </patternFill>
              </fill>
            </x14:dxf>
          </x14:cfRule>
          <x14:cfRule type="cellIs" priority="19" operator="lessThanOrEqual" id="{9E83F39F-EA86-4FE8-9C43-0B99E75176D8}">
            <xm:f>HLOOKUP($C$14,Kengetallen!$B$23:$O$43,6,FALSE)</xm:f>
            <x14:dxf>
              <fill>
                <patternFill>
                  <bgColor rgb="FF00B050"/>
                </patternFill>
              </fill>
            </x14:dxf>
          </x14:cfRule>
          <xm:sqref>P22</xm:sqref>
        </x14:conditionalFormatting>
        <x14:conditionalFormatting xmlns:xm="http://schemas.microsoft.com/office/excel/2006/main">
          <x14:cfRule type="cellIs" priority="18" operator="greaterThan" id="{B8A820FC-A763-40C4-984E-885B13A4E410}">
            <xm:f>HLOOKUP($C$14,Kengetallen!$B$23:$O$43,9,FALSE)</xm:f>
            <x14:dxf>
              <fill>
                <patternFill>
                  <bgColor rgb="FFFF0000"/>
                </patternFill>
              </fill>
            </x14:dxf>
          </x14:cfRule>
          <x14:cfRule type="cellIs" priority="17" operator="lessThanOrEqual" id="{F19D174B-026D-4B59-B24B-690134A1006E}">
            <xm:f>HLOOKUP($C$14,Kengetallen!$B$23:$O$43,9,FALSE)</xm:f>
            <x14:dxf>
              <fill>
                <patternFill>
                  <bgColor rgb="FF00B050"/>
                </patternFill>
              </fill>
            </x14:dxf>
          </x14:cfRule>
          <xm:sqref>P24</xm:sqref>
        </x14:conditionalFormatting>
        <x14:conditionalFormatting xmlns:xm="http://schemas.microsoft.com/office/excel/2006/main">
          <x14:cfRule type="cellIs" priority="16" operator="greaterThan" id="{BD1FE38C-984C-4448-B2F9-E264B5C77CDF}">
            <xm:f>HLOOKUP($C$14,Kengetallen!$B$23:$O$43,10,FALSE)</xm:f>
            <x14:dxf>
              <fill>
                <patternFill>
                  <bgColor rgb="FFFF0000"/>
                </patternFill>
              </fill>
            </x14:dxf>
          </x14:cfRule>
          <x14:cfRule type="cellIs" priority="15" operator="lessThanOrEqual" id="{CD3E6FA6-C871-425B-B266-C4D9B745A251}">
            <xm:f>HLOOKUP($C$14,Kengetallen!$B$23:$O$43,10,FALSE)</xm:f>
            <x14:dxf>
              <fill>
                <patternFill>
                  <bgColor rgb="FF00B050"/>
                </patternFill>
              </fill>
            </x14:dxf>
          </x14:cfRule>
          <xm:sqref>P25</xm:sqref>
        </x14:conditionalFormatting>
        <x14:conditionalFormatting xmlns:xm="http://schemas.microsoft.com/office/excel/2006/main">
          <x14:cfRule type="cellIs" priority="14" operator="greaterThan" id="{0390FC65-71D1-49D3-A3AE-B7681EC2D278}">
            <xm:f>HLOOKUP($C$14,Kengetallen!$B$23:$O$43,11,FALSE)</xm:f>
            <x14:dxf>
              <fill>
                <patternFill>
                  <bgColor rgb="FFFF0000"/>
                </patternFill>
              </fill>
            </x14:dxf>
          </x14:cfRule>
          <x14:cfRule type="cellIs" priority="13" operator="lessThanOrEqual" id="{E4A1FD6A-37F0-498A-8383-0DA1EEA0AED6}">
            <xm:f>HLOOKUP($C$14,Kengetallen!$B$23:$O$43,11,FALSE)</xm:f>
            <x14:dxf>
              <fill>
                <patternFill>
                  <bgColor rgb="FF00B050"/>
                </patternFill>
              </fill>
            </x14:dxf>
          </x14:cfRule>
          <xm:sqref>P26</xm:sqref>
        </x14:conditionalFormatting>
        <x14:conditionalFormatting xmlns:xm="http://schemas.microsoft.com/office/excel/2006/main">
          <x14:cfRule type="cellIs" priority="12" operator="greaterThan" id="{1CFEC958-EDE5-4836-AF4E-1352A3124BD8}">
            <xm:f>HLOOKUP($C$14,Kengetallen!$B$23:$O$43,12,FALSE)</xm:f>
            <x14:dxf>
              <fill>
                <patternFill>
                  <bgColor rgb="FFFF0000"/>
                </patternFill>
              </fill>
            </x14:dxf>
          </x14:cfRule>
          <x14:cfRule type="cellIs" priority="11" operator="lessThanOrEqual" id="{38D9A2C1-5690-498C-922D-D4EAE63E5924}">
            <xm:f>HLOOKUP($C$14,Kengetallen!$B$23:$O$43,12,FALSE)</xm:f>
            <x14:dxf>
              <fill>
                <patternFill>
                  <bgColor rgb="FF00B050"/>
                </patternFill>
              </fill>
            </x14:dxf>
          </x14:cfRule>
          <xm:sqref>P27</xm:sqref>
        </x14:conditionalFormatting>
        <x14:conditionalFormatting xmlns:xm="http://schemas.microsoft.com/office/excel/2006/main">
          <x14:cfRule type="cellIs" priority="10" operator="greaterThan" id="{10F3CFB0-C8D6-40B5-80D6-F346EEB9E3D0}">
            <xm:f>HLOOKUP($C$14,Kengetallen!$B$23:$O$43,13,FALSE)</xm:f>
            <x14:dxf>
              <fill>
                <patternFill>
                  <bgColor rgb="FFFF0000"/>
                </patternFill>
              </fill>
            </x14:dxf>
          </x14:cfRule>
          <x14:cfRule type="cellIs" priority="9" operator="lessThanOrEqual" id="{E08D8B2F-E0DD-44E2-9A9B-C63A489B57D9}">
            <xm:f>HLOOKUP($C$14,Kengetallen!$B$23:$O$43,13,FALSE)</xm:f>
            <x14:dxf>
              <fill>
                <patternFill>
                  <bgColor rgb="FF00B050"/>
                </patternFill>
              </fill>
            </x14:dxf>
          </x14:cfRule>
          <xm:sqref>P28</xm:sqref>
        </x14:conditionalFormatting>
        <x14:conditionalFormatting xmlns:xm="http://schemas.microsoft.com/office/excel/2006/main">
          <x14:cfRule type="cellIs" priority="8" operator="greaterThan" id="{AB74B570-FDD4-425C-8B70-9F1179204F4A}">
            <xm:f>HLOOKUP($C$14,Kengetallen!$B$23:$O$43,15,FALSE)</xm:f>
            <x14:dxf>
              <fill>
                <patternFill>
                  <bgColor rgb="FFFF0000"/>
                </patternFill>
              </fill>
            </x14:dxf>
          </x14:cfRule>
          <x14:cfRule type="cellIs" priority="7" operator="lessThanOrEqual" id="{CCCB969A-C960-422E-97E1-9A0EA13C1547}">
            <xm:f>HLOOKUP($C$14,Kengetallen!$B$23:$O$43,15,FALSE)</xm:f>
            <x14:dxf>
              <fill>
                <patternFill>
                  <bgColor rgb="FF00B050"/>
                </patternFill>
              </fill>
            </x14:dxf>
          </x14:cfRule>
          <xm:sqref>P31</xm:sqref>
        </x14:conditionalFormatting>
        <x14:conditionalFormatting xmlns:xm="http://schemas.microsoft.com/office/excel/2006/main">
          <x14:cfRule type="cellIs" priority="6" operator="greaterThanOrEqual" id="{B35DBF99-49D0-4DAE-885E-C8BC9C787EC4}">
            <xm:f>HLOOKUP($C$14,Kengetallen!$B$23:$O$43,17,FALSE)</xm:f>
            <x14:dxf>
              <fill>
                <patternFill>
                  <bgColor rgb="FF00B050"/>
                </patternFill>
              </fill>
            </x14:dxf>
          </x14:cfRule>
          <x14:cfRule type="cellIs" priority="5" operator="lessThan" id="{58BB1A13-275F-4EE7-AA56-838D931C5F35}">
            <xm:f>HLOOKUP($C$14,Kengetallen!$B$23:$O$43,17,FALSE)</xm:f>
            <x14:dxf>
              <fill>
                <patternFill>
                  <bgColor rgb="FFFF0000"/>
                </patternFill>
              </fill>
            </x14:dxf>
          </x14:cfRule>
          <xm:sqref>P33</xm:sqref>
        </x14:conditionalFormatting>
        <x14:conditionalFormatting xmlns:xm="http://schemas.microsoft.com/office/excel/2006/main">
          <x14:cfRule type="cellIs" priority="4" operator="greaterThan" id="{2883A99F-2996-4982-AEA7-8CEBCEE9CA0D}">
            <xm:f>HLOOKUP($C$14,Kengetallen!$B$23:$O$43,19,FALSE)</xm:f>
            <x14:dxf>
              <fill>
                <patternFill>
                  <bgColor rgb="FFFF0000"/>
                </patternFill>
              </fill>
            </x14:dxf>
          </x14:cfRule>
          <x14:cfRule type="cellIs" priority="3" operator="lessThanOrEqual" id="{AF5985A2-A9B5-4245-8195-69536E583409}">
            <xm:f>HLOOKUP($C$14,Kengetallen!$B$23:$O$43,19,FALSE)</xm:f>
            <x14:dxf>
              <fill>
                <patternFill>
                  <bgColor rgb="FF00B050"/>
                </patternFill>
              </fill>
            </x14:dxf>
          </x14:cfRule>
          <xm:sqref>P35</xm:sqref>
        </x14:conditionalFormatting>
        <x14:conditionalFormatting xmlns:xm="http://schemas.microsoft.com/office/excel/2006/main">
          <x14:cfRule type="cellIs" priority="1" operator="lessThan" id="{9CB6EBEF-693F-4D1C-A338-6A6F5D96C62D}">
            <xm:f>HLOOKUP($C$14,Kengetallen!$B$23:$O$43,21,FALSE)</xm:f>
            <x14:dxf>
              <fill>
                <patternFill>
                  <bgColor rgb="FFFF0000"/>
                </patternFill>
              </fill>
            </x14:dxf>
          </x14:cfRule>
          <x14:cfRule type="cellIs" priority="2" operator="greaterThanOrEqual" id="{E0409972-21B7-4D75-BD5E-18CBBD3292BE}">
            <xm:f>HLOOKUP($C$14,Kengetallen!$B$23:$O$43,21,FALSE)</xm:f>
            <x14:dxf>
              <fill>
                <patternFill>
                  <bgColor rgb="FF00B050"/>
                </patternFill>
              </fill>
            </x14:dxf>
          </x14:cfRule>
          <xm:sqref>P37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6B4B-17BE-4805-AE8E-257C784D3A88}">
  <sheetPr codeName="Sheet3"/>
  <dimension ref="A1:P33"/>
  <sheetViews>
    <sheetView zoomScaleNormal="100" workbookViewId="0">
      <selection activeCell="B3" sqref="B3"/>
    </sheetView>
  </sheetViews>
  <sheetFormatPr defaultColWidth="8.85546875" defaultRowHeight="15" x14ac:dyDescent="0.25"/>
  <cols>
    <col min="1" max="1" width="25.85546875" customWidth="1"/>
    <col min="2" max="6" width="10.5703125" customWidth="1"/>
    <col min="7" max="7" width="11.7109375" customWidth="1"/>
    <col min="8" max="8" width="1.7109375" customWidth="1"/>
    <col min="9" max="9" width="29" customWidth="1"/>
    <col min="10" max="13" width="11.7109375" customWidth="1"/>
    <col min="14" max="16" width="13.85546875" customWidth="1"/>
  </cols>
  <sheetData>
    <row r="1" spans="1:16" ht="15.75" thickBot="1" x14ac:dyDescent="0.3"/>
    <row r="2" spans="1:16" ht="48" customHeight="1" thickTop="1" thickBot="1" x14ac:dyDescent="0.3">
      <c r="A2" s="115" t="s">
        <v>317</v>
      </c>
      <c r="B2" s="117" t="s">
        <v>217</v>
      </c>
      <c r="C2" s="117" t="s">
        <v>216</v>
      </c>
      <c r="D2" s="117" t="s">
        <v>314</v>
      </c>
      <c r="E2" s="147" t="s">
        <v>315</v>
      </c>
      <c r="F2" s="147" t="s">
        <v>215</v>
      </c>
      <c r="G2" s="147" t="s">
        <v>316</v>
      </c>
      <c r="I2" s="115" t="s">
        <v>318</v>
      </c>
      <c r="J2" s="116">
        <v>2021</v>
      </c>
      <c r="K2" s="116">
        <v>2022</v>
      </c>
      <c r="L2" s="116">
        <v>2023</v>
      </c>
      <c r="M2" s="117" t="s">
        <v>220</v>
      </c>
      <c r="N2" s="150" t="s">
        <v>218</v>
      </c>
      <c r="O2" s="271" t="s">
        <v>219</v>
      </c>
      <c r="P2" s="269" t="s">
        <v>319</v>
      </c>
    </row>
    <row r="3" spans="1:16" ht="15.75" thickTop="1" x14ac:dyDescent="0.25">
      <c r="A3" s="119" t="s">
        <v>119</v>
      </c>
      <c r="B3" s="42"/>
      <c r="C3" s="42"/>
      <c r="D3" s="42"/>
      <c r="E3" s="42"/>
      <c r="F3" s="42"/>
      <c r="G3" s="149"/>
      <c r="I3" s="119" t="s">
        <v>119</v>
      </c>
      <c r="J3" s="120" t="e">
        <f>+B3/$B$15</f>
        <v>#DIV/0!</v>
      </c>
      <c r="K3" s="120" t="e">
        <f>+C3/$C$15</f>
        <v>#DIV/0!</v>
      </c>
      <c r="L3" s="120" t="e">
        <f>+D3/$D$15</f>
        <v>#DIV/0!</v>
      </c>
      <c r="M3" s="120" t="e">
        <f>+(B3+C3+D3)/(+$B$15+$C$15+$D$15)</f>
        <v>#DIV/0!</v>
      </c>
      <c r="N3" s="151" t="e">
        <f>+E3/$E$15</f>
        <v>#DIV/0!</v>
      </c>
      <c r="O3" s="120" t="e">
        <f>+F3/$F$15</f>
        <v>#DIV/0!</v>
      </c>
      <c r="P3" s="270" t="e">
        <f>+G3/$G$15</f>
        <v>#DIV/0!</v>
      </c>
    </row>
    <row r="4" spans="1:16" x14ac:dyDescent="0.25">
      <c r="A4" s="122" t="s">
        <v>120</v>
      </c>
      <c r="B4" s="44"/>
      <c r="C4" s="44"/>
      <c r="D4" s="44"/>
      <c r="E4" s="44"/>
      <c r="F4" s="44"/>
      <c r="G4" s="45"/>
      <c r="I4" s="122" t="s">
        <v>120</v>
      </c>
      <c r="J4" s="123" t="e">
        <f t="shared" ref="J4:J14" si="0">+B4/$B$15</f>
        <v>#DIV/0!</v>
      </c>
      <c r="K4" s="123" t="e">
        <f t="shared" ref="K4:K14" si="1">+C4/$C$15</f>
        <v>#DIV/0!</v>
      </c>
      <c r="L4" s="120" t="e">
        <f t="shared" ref="L4:L15" si="2">+D4/$D$15</f>
        <v>#DIV/0!</v>
      </c>
      <c r="M4" s="120" t="e">
        <f t="shared" ref="M4:M15" si="3">+(B4+C4+D4)/(+$B$15+$C$15+$D$15)</f>
        <v>#DIV/0!</v>
      </c>
      <c r="N4" s="151" t="e">
        <f t="shared" ref="N4:N14" si="4">+E4/$E$15</f>
        <v>#DIV/0!</v>
      </c>
      <c r="O4" s="120" t="e">
        <f t="shared" ref="O4:O14" si="5">+F4/$F$15</f>
        <v>#DIV/0!</v>
      </c>
      <c r="P4" s="270" t="e">
        <f t="shared" ref="P4:P14" si="6">+G4/$G$15</f>
        <v>#DIV/0!</v>
      </c>
    </row>
    <row r="5" spans="1:16" x14ac:dyDescent="0.25">
      <c r="A5" s="124" t="s">
        <v>121</v>
      </c>
      <c r="B5" s="44"/>
      <c r="C5" s="44"/>
      <c r="D5" s="44"/>
      <c r="E5" s="44"/>
      <c r="F5" s="44"/>
      <c r="G5" s="45"/>
      <c r="I5" s="124" t="s">
        <v>121</v>
      </c>
      <c r="J5" s="123" t="e">
        <f t="shared" si="0"/>
        <v>#DIV/0!</v>
      </c>
      <c r="K5" s="123" t="e">
        <f t="shared" si="1"/>
        <v>#DIV/0!</v>
      </c>
      <c r="L5" s="120" t="e">
        <f t="shared" si="2"/>
        <v>#DIV/0!</v>
      </c>
      <c r="M5" s="120" t="e">
        <f t="shared" si="3"/>
        <v>#DIV/0!</v>
      </c>
      <c r="N5" s="151" t="e">
        <f t="shared" si="4"/>
        <v>#DIV/0!</v>
      </c>
      <c r="O5" s="120" t="e">
        <f t="shared" si="5"/>
        <v>#DIV/0!</v>
      </c>
      <c r="P5" s="270" t="e">
        <f t="shared" si="6"/>
        <v>#DIV/0!</v>
      </c>
    </row>
    <row r="6" spans="1:16" x14ac:dyDescent="0.25">
      <c r="A6" s="125" t="s">
        <v>122</v>
      </c>
      <c r="B6" s="44"/>
      <c r="C6" s="44"/>
      <c r="D6" s="44"/>
      <c r="E6" s="44"/>
      <c r="F6" s="44"/>
      <c r="G6" s="45"/>
      <c r="I6" s="125" t="s">
        <v>122</v>
      </c>
      <c r="J6" s="123" t="e">
        <f t="shared" si="0"/>
        <v>#DIV/0!</v>
      </c>
      <c r="K6" s="123" t="e">
        <f t="shared" si="1"/>
        <v>#DIV/0!</v>
      </c>
      <c r="L6" s="120" t="e">
        <f t="shared" si="2"/>
        <v>#DIV/0!</v>
      </c>
      <c r="M6" s="120" t="e">
        <f t="shared" si="3"/>
        <v>#DIV/0!</v>
      </c>
      <c r="N6" s="151" t="e">
        <f t="shared" si="4"/>
        <v>#DIV/0!</v>
      </c>
      <c r="O6" s="120" t="e">
        <f t="shared" si="5"/>
        <v>#DIV/0!</v>
      </c>
      <c r="P6" s="270" t="e">
        <f t="shared" si="6"/>
        <v>#DIV/0!</v>
      </c>
    </row>
    <row r="7" spans="1:16" x14ac:dyDescent="0.25">
      <c r="A7" s="122" t="s">
        <v>123</v>
      </c>
      <c r="B7" s="44"/>
      <c r="C7" s="44"/>
      <c r="D7" s="44"/>
      <c r="E7" s="44"/>
      <c r="F7" s="44"/>
      <c r="G7" s="45"/>
      <c r="I7" s="122" t="s">
        <v>123</v>
      </c>
      <c r="J7" s="123" t="e">
        <f t="shared" si="0"/>
        <v>#DIV/0!</v>
      </c>
      <c r="K7" s="123" t="e">
        <f t="shared" si="1"/>
        <v>#DIV/0!</v>
      </c>
      <c r="L7" s="120" t="e">
        <f t="shared" si="2"/>
        <v>#DIV/0!</v>
      </c>
      <c r="M7" s="120" t="e">
        <f t="shared" si="3"/>
        <v>#DIV/0!</v>
      </c>
      <c r="N7" s="151" t="e">
        <f t="shared" si="4"/>
        <v>#DIV/0!</v>
      </c>
      <c r="O7" s="120" t="e">
        <f t="shared" si="5"/>
        <v>#DIV/0!</v>
      </c>
      <c r="P7" s="270" t="e">
        <f t="shared" si="6"/>
        <v>#DIV/0!</v>
      </c>
    </row>
    <row r="8" spans="1:16" x14ac:dyDescent="0.25">
      <c r="A8" s="122" t="s">
        <v>124</v>
      </c>
      <c r="B8" s="44"/>
      <c r="C8" s="44"/>
      <c r="D8" s="44"/>
      <c r="E8" s="44"/>
      <c r="F8" s="44"/>
      <c r="G8" s="45"/>
      <c r="I8" s="122" t="s">
        <v>124</v>
      </c>
      <c r="J8" s="123" t="e">
        <f t="shared" si="0"/>
        <v>#DIV/0!</v>
      </c>
      <c r="K8" s="123" t="e">
        <f t="shared" si="1"/>
        <v>#DIV/0!</v>
      </c>
      <c r="L8" s="120" t="e">
        <f t="shared" si="2"/>
        <v>#DIV/0!</v>
      </c>
      <c r="M8" s="120" t="e">
        <f t="shared" si="3"/>
        <v>#DIV/0!</v>
      </c>
      <c r="N8" s="151" t="e">
        <f t="shared" si="4"/>
        <v>#DIV/0!</v>
      </c>
      <c r="O8" s="120" t="e">
        <f t="shared" si="5"/>
        <v>#DIV/0!</v>
      </c>
      <c r="P8" s="270" t="e">
        <f t="shared" si="6"/>
        <v>#DIV/0!</v>
      </c>
    </row>
    <row r="9" spans="1:16" x14ac:dyDescent="0.25">
      <c r="A9" s="124" t="s">
        <v>125</v>
      </c>
      <c r="B9" s="44"/>
      <c r="C9" s="44"/>
      <c r="D9" s="44"/>
      <c r="E9" s="44"/>
      <c r="F9" s="44"/>
      <c r="G9" s="45"/>
      <c r="I9" s="124" t="s">
        <v>125</v>
      </c>
      <c r="J9" s="123" t="e">
        <f t="shared" si="0"/>
        <v>#DIV/0!</v>
      </c>
      <c r="K9" s="123" t="e">
        <f t="shared" si="1"/>
        <v>#DIV/0!</v>
      </c>
      <c r="L9" s="120" t="e">
        <f t="shared" si="2"/>
        <v>#DIV/0!</v>
      </c>
      <c r="M9" s="120" t="e">
        <f t="shared" si="3"/>
        <v>#DIV/0!</v>
      </c>
      <c r="N9" s="151" t="e">
        <f t="shared" si="4"/>
        <v>#DIV/0!</v>
      </c>
      <c r="O9" s="120" t="e">
        <f t="shared" si="5"/>
        <v>#DIV/0!</v>
      </c>
      <c r="P9" s="270" t="e">
        <f t="shared" si="6"/>
        <v>#DIV/0!</v>
      </c>
    </row>
    <row r="10" spans="1:16" x14ac:dyDescent="0.25">
      <c r="A10" s="125" t="s">
        <v>126</v>
      </c>
      <c r="B10" s="44"/>
      <c r="C10" s="44"/>
      <c r="D10" s="44"/>
      <c r="E10" s="44"/>
      <c r="F10" s="44"/>
      <c r="G10" s="45"/>
      <c r="I10" s="125" t="s">
        <v>126</v>
      </c>
      <c r="J10" s="123" t="e">
        <f t="shared" si="0"/>
        <v>#DIV/0!</v>
      </c>
      <c r="K10" s="123" t="e">
        <f t="shared" si="1"/>
        <v>#DIV/0!</v>
      </c>
      <c r="L10" s="120" t="e">
        <f t="shared" si="2"/>
        <v>#DIV/0!</v>
      </c>
      <c r="M10" s="120" t="e">
        <f t="shared" si="3"/>
        <v>#DIV/0!</v>
      </c>
      <c r="N10" s="151" t="e">
        <f t="shared" si="4"/>
        <v>#DIV/0!</v>
      </c>
      <c r="O10" s="120" t="e">
        <f t="shared" si="5"/>
        <v>#DIV/0!</v>
      </c>
      <c r="P10" s="270" t="e">
        <f t="shared" si="6"/>
        <v>#DIV/0!</v>
      </c>
    </row>
    <row r="11" spans="1:16" x14ac:dyDescent="0.25">
      <c r="A11" s="122" t="s">
        <v>127</v>
      </c>
      <c r="B11" s="44"/>
      <c r="C11" s="44"/>
      <c r="D11" s="44"/>
      <c r="E11" s="44"/>
      <c r="F11" s="44"/>
      <c r="G11" s="45"/>
      <c r="I11" s="122" t="s">
        <v>127</v>
      </c>
      <c r="J11" s="123" t="e">
        <f t="shared" si="0"/>
        <v>#DIV/0!</v>
      </c>
      <c r="K11" s="123" t="e">
        <f t="shared" si="1"/>
        <v>#DIV/0!</v>
      </c>
      <c r="L11" s="120" t="e">
        <f t="shared" si="2"/>
        <v>#DIV/0!</v>
      </c>
      <c r="M11" s="120" t="e">
        <f t="shared" si="3"/>
        <v>#DIV/0!</v>
      </c>
      <c r="N11" s="151" t="e">
        <f t="shared" si="4"/>
        <v>#DIV/0!</v>
      </c>
      <c r="O11" s="120" t="e">
        <f t="shared" si="5"/>
        <v>#DIV/0!</v>
      </c>
      <c r="P11" s="270" t="e">
        <f t="shared" si="6"/>
        <v>#DIV/0!</v>
      </c>
    </row>
    <row r="12" spans="1:16" x14ac:dyDescent="0.25">
      <c r="A12" s="122" t="s">
        <v>128</v>
      </c>
      <c r="B12" s="44"/>
      <c r="C12" s="44"/>
      <c r="D12" s="44"/>
      <c r="E12" s="44"/>
      <c r="F12" s="44"/>
      <c r="G12" s="45"/>
      <c r="I12" s="122" t="s">
        <v>128</v>
      </c>
      <c r="J12" s="123" t="e">
        <f t="shared" si="0"/>
        <v>#DIV/0!</v>
      </c>
      <c r="K12" s="123" t="e">
        <f t="shared" si="1"/>
        <v>#DIV/0!</v>
      </c>
      <c r="L12" s="120" t="e">
        <f t="shared" si="2"/>
        <v>#DIV/0!</v>
      </c>
      <c r="M12" s="120" t="e">
        <f t="shared" si="3"/>
        <v>#DIV/0!</v>
      </c>
      <c r="N12" s="151" t="e">
        <f t="shared" si="4"/>
        <v>#DIV/0!</v>
      </c>
      <c r="O12" s="120" t="e">
        <f t="shared" si="5"/>
        <v>#DIV/0!</v>
      </c>
      <c r="P12" s="270" t="e">
        <f t="shared" si="6"/>
        <v>#DIV/0!</v>
      </c>
    </row>
    <row r="13" spans="1:16" x14ac:dyDescent="0.25">
      <c r="A13" s="124" t="s">
        <v>129</v>
      </c>
      <c r="B13" s="44"/>
      <c r="C13" s="44"/>
      <c r="D13" s="44"/>
      <c r="E13" s="44"/>
      <c r="F13" s="44"/>
      <c r="G13" s="45"/>
      <c r="I13" s="124" t="s">
        <v>129</v>
      </c>
      <c r="J13" s="123" t="e">
        <f t="shared" si="0"/>
        <v>#DIV/0!</v>
      </c>
      <c r="K13" s="123" t="e">
        <f t="shared" si="1"/>
        <v>#DIV/0!</v>
      </c>
      <c r="L13" s="120" t="e">
        <f t="shared" si="2"/>
        <v>#DIV/0!</v>
      </c>
      <c r="M13" s="120" t="e">
        <f t="shared" si="3"/>
        <v>#DIV/0!</v>
      </c>
      <c r="N13" s="151" t="e">
        <f t="shared" si="4"/>
        <v>#DIV/0!</v>
      </c>
      <c r="O13" s="120" t="e">
        <f t="shared" si="5"/>
        <v>#DIV/0!</v>
      </c>
      <c r="P13" s="270" t="e">
        <f t="shared" si="6"/>
        <v>#DIV/0!</v>
      </c>
    </row>
    <row r="14" spans="1:16" ht="15.75" thickBot="1" x14ac:dyDescent="0.3">
      <c r="A14" s="126" t="s">
        <v>130</v>
      </c>
      <c r="B14" s="46"/>
      <c r="C14" s="46"/>
      <c r="D14" s="158"/>
      <c r="E14" s="158"/>
      <c r="F14" s="158"/>
      <c r="G14" s="47"/>
      <c r="I14" s="126" t="s">
        <v>130</v>
      </c>
      <c r="J14" s="127" t="e">
        <f t="shared" si="0"/>
        <v>#DIV/0!</v>
      </c>
      <c r="K14" s="127" t="e">
        <f t="shared" si="1"/>
        <v>#DIV/0!</v>
      </c>
      <c r="L14" s="152" t="e">
        <f t="shared" si="2"/>
        <v>#DIV/0!</v>
      </c>
      <c r="M14" s="152" t="e">
        <f t="shared" si="3"/>
        <v>#DIV/0!</v>
      </c>
      <c r="N14" s="153" t="e">
        <f t="shared" si="4"/>
        <v>#DIV/0!</v>
      </c>
      <c r="O14" s="272" t="e">
        <f t="shared" si="5"/>
        <v>#DIV/0!</v>
      </c>
      <c r="P14" s="270" t="e">
        <f t="shared" si="6"/>
        <v>#DIV/0!</v>
      </c>
    </row>
    <row r="15" spans="1:16" ht="16.5" thickTop="1" thickBot="1" x14ac:dyDescent="0.3">
      <c r="A15" s="128" t="s">
        <v>172</v>
      </c>
      <c r="B15" s="129">
        <f>SUM(B3:B14)</f>
        <v>0</v>
      </c>
      <c r="C15" s="129">
        <f>SUM(C3:C14)</f>
        <v>0</v>
      </c>
      <c r="D15" s="129">
        <f t="shared" ref="D15:E15" si="7">SUM(D3:D14)</f>
        <v>0</v>
      </c>
      <c r="E15" s="148">
        <f t="shared" si="7"/>
        <v>0</v>
      </c>
      <c r="F15" s="148">
        <f t="shared" ref="F15" si="8">SUM(F3:F14)</f>
        <v>0</v>
      </c>
      <c r="G15" s="50">
        <f t="shared" ref="G15" si="9">SUM(G3:G14)</f>
        <v>0</v>
      </c>
      <c r="I15" s="128" t="s">
        <v>131</v>
      </c>
      <c r="J15" s="130" t="e">
        <f>SUM(J3:J14)</f>
        <v>#DIV/0!</v>
      </c>
      <c r="K15" s="130" t="e">
        <f>SUM(K3:K14)</f>
        <v>#DIV/0!</v>
      </c>
      <c r="L15" s="130" t="e">
        <f t="shared" si="2"/>
        <v>#DIV/0!</v>
      </c>
      <c r="M15" s="130" t="e">
        <f t="shared" si="3"/>
        <v>#DIV/0!</v>
      </c>
      <c r="N15" s="131" t="e">
        <f>SUM(N3:N14)</f>
        <v>#DIV/0!</v>
      </c>
      <c r="O15" s="130" t="e">
        <f>SUM(O3:O14)</f>
        <v>#DIV/0!</v>
      </c>
      <c r="P15" s="273" t="e">
        <f>SUM(P3:P14)</f>
        <v>#DIV/0!</v>
      </c>
    </row>
    <row r="16" spans="1:16" ht="16.5" thickTop="1" thickBot="1" x14ac:dyDescent="0.3">
      <c r="A16" s="346"/>
      <c r="B16" s="346"/>
      <c r="C16" s="346"/>
      <c r="D16" s="346"/>
      <c r="E16" s="132"/>
    </row>
    <row r="17" spans="1:16" ht="17.25" thickTop="1" thickBot="1" x14ac:dyDescent="0.3">
      <c r="A17" s="360" t="s">
        <v>320</v>
      </c>
      <c r="B17" s="361"/>
      <c r="C17" s="361"/>
      <c r="D17" s="362"/>
      <c r="E17" s="362"/>
      <c r="F17" s="362"/>
      <c r="G17" s="363"/>
      <c r="I17" s="355" t="s">
        <v>321</v>
      </c>
      <c r="J17" s="356"/>
      <c r="K17" s="356"/>
      <c r="L17" s="356"/>
      <c r="M17" s="357"/>
      <c r="N17" s="358"/>
      <c r="O17" s="358"/>
      <c r="P17" s="359"/>
    </row>
    <row r="18" spans="1:16" ht="15.75" customHeight="1" thickTop="1" x14ac:dyDescent="0.25">
      <c r="A18" s="364" t="s">
        <v>322</v>
      </c>
      <c r="B18" s="346"/>
      <c r="C18" s="346"/>
      <c r="D18" s="346"/>
      <c r="E18" s="346"/>
      <c r="F18" s="346"/>
      <c r="G18" s="363"/>
      <c r="I18" s="364" t="s">
        <v>206</v>
      </c>
      <c r="J18" s="346"/>
      <c r="K18" s="346"/>
      <c r="L18" s="346"/>
      <c r="M18" s="346"/>
      <c r="N18" s="346"/>
      <c r="O18" s="346"/>
      <c r="P18" s="363"/>
    </row>
    <row r="19" spans="1:16" x14ac:dyDescent="0.25">
      <c r="A19" s="365"/>
      <c r="B19" s="366"/>
      <c r="C19" s="366"/>
      <c r="D19" s="366"/>
      <c r="E19" s="366"/>
      <c r="F19" s="366"/>
      <c r="G19" s="367"/>
      <c r="I19" s="365"/>
      <c r="J19" s="366"/>
      <c r="K19" s="366"/>
      <c r="L19" s="366"/>
      <c r="M19" s="366"/>
      <c r="N19" s="366"/>
      <c r="O19" s="366"/>
      <c r="P19" s="367"/>
    </row>
    <row r="20" spans="1:16" x14ac:dyDescent="0.25">
      <c r="A20" s="365"/>
      <c r="B20" s="366"/>
      <c r="C20" s="366"/>
      <c r="D20" s="366"/>
      <c r="E20" s="366"/>
      <c r="F20" s="366"/>
      <c r="G20" s="367"/>
      <c r="I20" s="365"/>
      <c r="J20" s="366"/>
      <c r="K20" s="366"/>
      <c r="L20" s="366"/>
      <c r="M20" s="366"/>
      <c r="N20" s="366"/>
      <c r="O20" s="366"/>
      <c r="P20" s="367"/>
    </row>
    <row r="21" spans="1:16" x14ac:dyDescent="0.25">
      <c r="A21" s="365"/>
      <c r="B21" s="366"/>
      <c r="C21" s="366"/>
      <c r="D21" s="366"/>
      <c r="E21" s="366"/>
      <c r="F21" s="366"/>
      <c r="G21" s="367"/>
      <c r="I21" s="365"/>
      <c r="J21" s="366"/>
      <c r="K21" s="366"/>
      <c r="L21" s="366"/>
      <c r="M21" s="366"/>
      <c r="N21" s="366"/>
      <c r="O21" s="366"/>
      <c r="P21" s="367"/>
    </row>
    <row r="22" spans="1:16" x14ac:dyDescent="0.25">
      <c r="A22" s="365"/>
      <c r="B22" s="366"/>
      <c r="C22" s="366"/>
      <c r="D22" s="366"/>
      <c r="E22" s="366"/>
      <c r="F22" s="366"/>
      <c r="G22" s="367"/>
      <c r="I22" s="365"/>
      <c r="J22" s="366"/>
      <c r="K22" s="366"/>
      <c r="L22" s="366"/>
      <c r="M22" s="366"/>
      <c r="N22" s="366"/>
      <c r="O22" s="366"/>
      <c r="P22" s="367"/>
    </row>
    <row r="23" spans="1:16" x14ac:dyDescent="0.25">
      <c r="A23" s="365"/>
      <c r="B23" s="366"/>
      <c r="C23" s="366"/>
      <c r="D23" s="366"/>
      <c r="E23" s="366"/>
      <c r="F23" s="366"/>
      <c r="G23" s="367"/>
      <c r="I23" s="365"/>
      <c r="J23" s="366"/>
      <c r="K23" s="366"/>
      <c r="L23" s="366"/>
      <c r="M23" s="366"/>
      <c r="N23" s="366"/>
      <c r="O23" s="366"/>
      <c r="P23" s="367"/>
    </row>
    <row r="24" spans="1:16" x14ac:dyDescent="0.25">
      <c r="A24" s="365"/>
      <c r="B24" s="366"/>
      <c r="C24" s="366"/>
      <c r="D24" s="366"/>
      <c r="E24" s="366"/>
      <c r="F24" s="366"/>
      <c r="G24" s="367"/>
      <c r="I24" s="365"/>
      <c r="J24" s="366"/>
      <c r="K24" s="366"/>
      <c r="L24" s="366"/>
      <c r="M24" s="366"/>
      <c r="N24" s="366"/>
      <c r="O24" s="366"/>
      <c r="P24" s="367"/>
    </row>
    <row r="25" spans="1:16" x14ac:dyDescent="0.25">
      <c r="A25" s="365"/>
      <c r="B25" s="366"/>
      <c r="C25" s="366"/>
      <c r="D25" s="366"/>
      <c r="E25" s="366"/>
      <c r="F25" s="366"/>
      <c r="G25" s="367"/>
      <c r="I25" s="365"/>
      <c r="J25" s="366"/>
      <c r="K25" s="366"/>
      <c r="L25" s="366"/>
      <c r="M25" s="366"/>
      <c r="N25" s="366"/>
      <c r="O25" s="366"/>
      <c r="P25" s="367"/>
    </row>
    <row r="26" spans="1:16" x14ac:dyDescent="0.25">
      <c r="A26" s="365"/>
      <c r="B26" s="366"/>
      <c r="C26" s="366"/>
      <c r="D26" s="366"/>
      <c r="E26" s="366"/>
      <c r="F26" s="366"/>
      <c r="G26" s="367"/>
      <c r="I26" s="365"/>
      <c r="J26" s="366"/>
      <c r="K26" s="366"/>
      <c r="L26" s="366"/>
      <c r="M26" s="366"/>
      <c r="N26" s="366"/>
      <c r="O26" s="366"/>
      <c r="P26" s="367"/>
    </row>
    <row r="27" spans="1:16" x14ac:dyDescent="0.25">
      <c r="A27" s="365"/>
      <c r="B27" s="366"/>
      <c r="C27" s="366"/>
      <c r="D27" s="366"/>
      <c r="E27" s="366"/>
      <c r="F27" s="366"/>
      <c r="G27" s="367"/>
      <c r="I27" s="365"/>
      <c r="J27" s="366"/>
      <c r="K27" s="366"/>
      <c r="L27" s="366"/>
      <c r="M27" s="366"/>
      <c r="N27" s="366"/>
      <c r="O27" s="366"/>
      <c r="P27" s="367"/>
    </row>
    <row r="28" spans="1:16" x14ac:dyDescent="0.25">
      <c r="A28" s="365"/>
      <c r="B28" s="366"/>
      <c r="C28" s="366"/>
      <c r="D28" s="366"/>
      <c r="E28" s="366"/>
      <c r="F28" s="366"/>
      <c r="G28" s="367"/>
      <c r="I28" s="365"/>
      <c r="J28" s="366"/>
      <c r="K28" s="366"/>
      <c r="L28" s="366"/>
      <c r="M28" s="366"/>
      <c r="N28" s="366"/>
      <c r="O28" s="366"/>
      <c r="P28" s="367"/>
    </row>
    <row r="29" spans="1:16" x14ac:dyDescent="0.25">
      <c r="A29" s="365"/>
      <c r="B29" s="366"/>
      <c r="C29" s="366"/>
      <c r="D29" s="366"/>
      <c r="E29" s="366"/>
      <c r="F29" s="366"/>
      <c r="G29" s="367"/>
      <c r="I29" s="365"/>
      <c r="J29" s="366"/>
      <c r="K29" s="366"/>
      <c r="L29" s="366"/>
      <c r="M29" s="366"/>
      <c r="N29" s="366"/>
      <c r="O29" s="366"/>
      <c r="P29" s="367"/>
    </row>
    <row r="30" spans="1:16" x14ac:dyDescent="0.25">
      <c r="A30" s="365"/>
      <c r="B30" s="366"/>
      <c r="C30" s="366"/>
      <c r="D30" s="366"/>
      <c r="E30" s="366"/>
      <c r="F30" s="366"/>
      <c r="G30" s="367"/>
      <c r="I30" s="365"/>
      <c r="J30" s="366"/>
      <c r="K30" s="366"/>
      <c r="L30" s="366"/>
      <c r="M30" s="366"/>
      <c r="N30" s="366"/>
      <c r="O30" s="366"/>
      <c r="P30" s="367"/>
    </row>
    <row r="31" spans="1:16" x14ac:dyDescent="0.25">
      <c r="A31" s="365"/>
      <c r="B31" s="366"/>
      <c r="C31" s="366"/>
      <c r="D31" s="366"/>
      <c r="E31" s="366"/>
      <c r="F31" s="366"/>
      <c r="G31" s="367"/>
      <c r="I31" s="365"/>
      <c r="J31" s="366"/>
      <c r="K31" s="366"/>
      <c r="L31" s="366"/>
      <c r="M31" s="366"/>
      <c r="N31" s="366"/>
      <c r="O31" s="366"/>
      <c r="P31" s="367"/>
    </row>
    <row r="32" spans="1:16" ht="15.75" thickBot="1" x14ac:dyDescent="0.3">
      <c r="A32" s="368"/>
      <c r="B32" s="369"/>
      <c r="C32" s="369"/>
      <c r="D32" s="369"/>
      <c r="E32" s="369"/>
      <c r="F32" s="369"/>
      <c r="G32" s="370"/>
      <c r="I32" s="368"/>
      <c r="J32" s="369"/>
      <c r="K32" s="369"/>
      <c r="L32" s="369"/>
      <c r="M32" s="369"/>
      <c r="N32" s="369"/>
      <c r="O32" s="369"/>
      <c r="P32" s="370"/>
    </row>
    <row r="33" ht="15.75" thickTop="1" x14ac:dyDescent="0.25"/>
  </sheetData>
  <sheetProtection algorithmName="SHA-512" hashValue="t/xA+Y6RT86kdk9AhFpgeDibJvvNangVv791wAqK7zoeypwkutj5Cxux4kfYdMU4nRn64QevrYuBlS9FC7uhXQ==" saltValue="nGCBp4x9avy/AInKW6eFgg==" spinCount="100000" sheet="1" selectLockedCells="1"/>
  <mergeCells count="5">
    <mergeCell ref="A16:D16"/>
    <mergeCell ref="I17:P17"/>
    <mergeCell ref="A17:G17"/>
    <mergeCell ref="A18:G32"/>
    <mergeCell ref="I18:P32"/>
  </mergeCells>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61756-FF9A-41DA-8892-F8B78CFF2C45}">
  <sheetPr codeName="Sheet4"/>
  <dimension ref="A1:U33"/>
  <sheetViews>
    <sheetView zoomScaleNormal="100" workbookViewId="0">
      <selection activeCell="B3" sqref="B3"/>
    </sheetView>
  </sheetViews>
  <sheetFormatPr defaultColWidth="8.85546875" defaultRowHeight="15" x14ac:dyDescent="0.25"/>
  <cols>
    <col min="1" max="1" width="25.28515625" bestFit="1" customWidth="1"/>
    <col min="2" max="4" width="9.85546875" customWidth="1"/>
    <col min="5" max="5" width="10.7109375" customWidth="1"/>
    <col min="6" max="7" width="9.5703125" bestFit="1" customWidth="1"/>
    <col min="8" max="8" width="1.7109375" customWidth="1"/>
    <col min="9" max="9" width="28.42578125" customWidth="1"/>
    <col min="10" max="12" width="9.7109375" customWidth="1"/>
    <col min="13" max="16" width="14.42578125" customWidth="1"/>
    <col min="19" max="19" width="12.28515625" bestFit="1" customWidth="1"/>
  </cols>
  <sheetData>
    <row r="1" spans="1:21" ht="15.75" thickBot="1" x14ac:dyDescent="0.3"/>
    <row r="2" spans="1:21" ht="48" customHeight="1" thickTop="1" thickBot="1" x14ac:dyDescent="0.3">
      <c r="A2" s="115" t="s">
        <v>323</v>
      </c>
      <c r="B2" s="117" t="s">
        <v>217</v>
      </c>
      <c r="C2" s="117" t="s">
        <v>216</v>
      </c>
      <c r="D2" s="117" t="s">
        <v>314</v>
      </c>
      <c r="E2" s="147" t="s">
        <v>315</v>
      </c>
      <c r="F2" s="147" t="s">
        <v>215</v>
      </c>
      <c r="G2" s="147" t="s">
        <v>316</v>
      </c>
      <c r="I2" s="115" t="s">
        <v>324</v>
      </c>
      <c r="J2" s="116">
        <v>2021</v>
      </c>
      <c r="K2" s="116">
        <v>2022</v>
      </c>
      <c r="L2" s="116">
        <v>2023</v>
      </c>
      <c r="M2" s="117" t="s">
        <v>220</v>
      </c>
      <c r="N2" s="150" t="s">
        <v>222</v>
      </c>
      <c r="O2" s="271" t="s">
        <v>221</v>
      </c>
      <c r="P2" s="118" t="s">
        <v>325</v>
      </c>
      <c r="R2" s="2"/>
    </row>
    <row r="3" spans="1:21" ht="15.75" thickTop="1" x14ac:dyDescent="0.25">
      <c r="A3" s="119" t="s">
        <v>119</v>
      </c>
      <c r="B3" s="42"/>
      <c r="C3" s="42"/>
      <c r="D3" s="140"/>
      <c r="E3" s="140"/>
      <c r="F3" s="140"/>
      <c r="G3" s="43"/>
      <c r="I3" s="119" t="s">
        <v>119</v>
      </c>
      <c r="J3" s="120" t="e">
        <f>+B3/$B$15</f>
        <v>#DIV/0!</v>
      </c>
      <c r="K3" s="120" t="e">
        <f>+C3/$C$15</f>
        <v>#DIV/0!</v>
      </c>
      <c r="L3" s="120" t="e">
        <f>+D3/$D$15</f>
        <v>#DIV/0!</v>
      </c>
      <c r="M3" s="120" t="e">
        <f>+(B3+C3+D3)/(+$B$15+$C$15+$D$15)</f>
        <v>#DIV/0!</v>
      </c>
      <c r="N3" s="120" t="e">
        <f>+E3/$E$15</f>
        <v>#DIV/0!</v>
      </c>
      <c r="O3" s="120" t="e">
        <f>+F3/$F$15</f>
        <v>#DIV/0!</v>
      </c>
      <c r="P3" s="270" t="e">
        <f>+G3/$G$15</f>
        <v>#DIV/0!</v>
      </c>
      <c r="R3" s="133"/>
      <c r="S3" s="121"/>
      <c r="T3" s="121"/>
    </row>
    <row r="4" spans="1:21" x14ac:dyDescent="0.25">
      <c r="A4" s="122" t="s">
        <v>120</v>
      </c>
      <c r="B4" s="44"/>
      <c r="C4" s="44"/>
      <c r="D4" s="141"/>
      <c r="E4" s="140"/>
      <c r="F4" s="140"/>
      <c r="G4" s="43"/>
      <c r="I4" s="122" t="s">
        <v>120</v>
      </c>
      <c r="J4" s="123" t="e">
        <f t="shared" ref="J4:J14" si="0">+B4/$B$15</f>
        <v>#DIV/0!</v>
      </c>
      <c r="K4" s="123" t="e">
        <f t="shared" ref="K4:K14" si="1">+C4/$C$15</f>
        <v>#DIV/0!</v>
      </c>
      <c r="L4" s="120" t="e">
        <f t="shared" ref="L4:L15" si="2">+D4/$D$15</f>
        <v>#DIV/0!</v>
      </c>
      <c r="M4" s="120" t="e">
        <f t="shared" ref="M4:M14" si="3">+(B4+C4+D4)/(+$B$15+$C$15+$D$15)</f>
        <v>#DIV/0!</v>
      </c>
      <c r="N4" s="120" t="e">
        <f t="shared" ref="N4:N14" si="4">+E4/$E$15</f>
        <v>#DIV/0!</v>
      </c>
      <c r="O4" s="120" t="e">
        <f t="shared" ref="O4:O14" si="5">+F4/$F$15</f>
        <v>#DIV/0!</v>
      </c>
      <c r="P4" s="270" t="e">
        <f t="shared" ref="P4:P14" si="6">+G4/$G$15</f>
        <v>#DIV/0!</v>
      </c>
      <c r="R4" s="133"/>
      <c r="S4" s="121"/>
      <c r="T4" s="121"/>
    </row>
    <row r="5" spans="1:21" x14ac:dyDescent="0.25">
      <c r="A5" s="124" t="s">
        <v>121</v>
      </c>
      <c r="B5" s="44"/>
      <c r="C5" s="44"/>
      <c r="D5" s="141"/>
      <c r="E5" s="140"/>
      <c r="F5" s="140"/>
      <c r="G5" s="43"/>
      <c r="I5" s="124" t="s">
        <v>121</v>
      </c>
      <c r="J5" s="123" t="e">
        <f t="shared" si="0"/>
        <v>#DIV/0!</v>
      </c>
      <c r="K5" s="123" t="e">
        <f t="shared" si="1"/>
        <v>#DIV/0!</v>
      </c>
      <c r="L5" s="120" t="e">
        <f t="shared" si="2"/>
        <v>#DIV/0!</v>
      </c>
      <c r="M5" s="120" t="e">
        <f t="shared" si="3"/>
        <v>#DIV/0!</v>
      </c>
      <c r="N5" s="120" t="e">
        <f t="shared" si="4"/>
        <v>#DIV/0!</v>
      </c>
      <c r="O5" s="120" t="e">
        <f t="shared" si="5"/>
        <v>#DIV/0!</v>
      </c>
      <c r="P5" s="270" t="e">
        <f t="shared" si="6"/>
        <v>#DIV/0!</v>
      </c>
      <c r="R5" s="133"/>
      <c r="S5" s="121"/>
      <c r="T5" s="121"/>
    </row>
    <row r="6" spans="1:21" x14ac:dyDescent="0.25">
      <c r="A6" s="125" t="s">
        <v>122</v>
      </c>
      <c r="B6" s="44"/>
      <c r="C6" s="44"/>
      <c r="D6" s="141"/>
      <c r="E6" s="140"/>
      <c r="F6" s="140"/>
      <c r="G6" s="43"/>
      <c r="I6" s="125" t="s">
        <v>122</v>
      </c>
      <c r="J6" s="123" t="e">
        <f t="shared" si="0"/>
        <v>#DIV/0!</v>
      </c>
      <c r="K6" s="123" t="e">
        <f t="shared" si="1"/>
        <v>#DIV/0!</v>
      </c>
      <c r="L6" s="120" t="e">
        <f t="shared" si="2"/>
        <v>#DIV/0!</v>
      </c>
      <c r="M6" s="120" t="e">
        <f t="shared" si="3"/>
        <v>#DIV/0!</v>
      </c>
      <c r="N6" s="120" t="e">
        <f t="shared" si="4"/>
        <v>#DIV/0!</v>
      </c>
      <c r="O6" s="120" t="e">
        <f t="shared" si="5"/>
        <v>#DIV/0!</v>
      </c>
      <c r="P6" s="270" t="e">
        <f t="shared" si="6"/>
        <v>#DIV/0!</v>
      </c>
      <c r="R6" s="133"/>
      <c r="S6" s="121"/>
      <c r="T6" s="121"/>
    </row>
    <row r="7" spans="1:21" x14ac:dyDescent="0.25">
      <c r="A7" s="122" t="s">
        <v>123</v>
      </c>
      <c r="B7" s="44"/>
      <c r="C7" s="44"/>
      <c r="D7" s="141"/>
      <c r="E7" s="140"/>
      <c r="F7" s="140"/>
      <c r="G7" s="43"/>
      <c r="I7" s="122" t="s">
        <v>123</v>
      </c>
      <c r="J7" s="123" t="e">
        <f t="shared" si="0"/>
        <v>#DIV/0!</v>
      </c>
      <c r="K7" s="123" t="e">
        <f t="shared" si="1"/>
        <v>#DIV/0!</v>
      </c>
      <c r="L7" s="120" t="e">
        <f t="shared" si="2"/>
        <v>#DIV/0!</v>
      </c>
      <c r="M7" s="120" t="e">
        <f t="shared" si="3"/>
        <v>#DIV/0!</v>
      </c>
      <c r="N7" s="120" t="e">
        <f t="shared" si="4"/>
        <v>#DIV/0!</v>
      </c>
      <c r="O7" s="120" t="e">
        <f t="shared" si="5"/>
        <v>#DIV/0!</v>
      </c>
      <c r="P7" s="270" t="e">
        <f t="shared" si="6"/>
        <v>#DIV/0!</v>
      </c>
      <c r="R7" s="133"/>
      <c r="S7" s="121"/>
      <c r="T7" s="121"/>
    </row>
    <row r="8" spans="1:21" x14ac:dyDescent="0.25">
      <c r="A8" s="122" t="s">
        <v>124</v>
      </c>
      <c r="B8" s="44"/>
      <c r="C8" s="44"/>
      <c r="D8" s="141"/>
      <c r="E8" s="140"/>
      <c r="F8" s="140"/>
      <c r="G8" s="43"/>
      <c r="I8" s="122" t="s">
        <v>124</v>
      </c>
      <c r="J8" s="123" t="e">
        <f t="shared" si="0"/>
        <v>#DIV/0!</v>
      </c>
      <c r="K8" s="123" t="e">
        <f t="shared" si="1"/>
        <v>#DIV/0!</v>
      </c>
      <c r="L8" s="120" t="e">
        <f t="shared" si="2"/>
        <v>#DIV/0!</v>
      </c>
      <c r="M8" s="120" t="e">
        <f t="shared" si="3"/>
        <v>#DIV/0!</v>
      </c>
      <c r="N8" s="120" t="e">
        <f t="shared" si="4"/>
        <v>#DIV/0!</v>
      </c>
      <c r="O8" s="120" t="e">
        <f t="shared" si="5"/>
        <v>#DIV/0!</v>
      </c>
      <c r="P8" s="270" t="e">
        <f t="shared" si="6"/>
        <v>#DIV/0!</v>
      </c>
      <c r="R8" s="133"/>
      <c r="S8" s="121"/>
      <c r="T8" s="121"/>
    </row>
    <row r="9" spans="1:21" x14ac:dyDescent="0.25">
      <c r="A9" s="124" t="s">
        <v>125</v>
      </c>
      <c r="B9" s="44"/>
      <c r="C9" s="44"/>
      <c r="D9" s="141"/>
      <c r="E9" s="140"/>
      <c r="F9" s="140"/>
      <c r="G9" s="43"/>
      <c r="I9" s="124" t="s">
        <v>125</v>
      </c>
      <c r="J9" s="123" t="e">
        <f t="shared" si="0"/>
        <v>#DIV/0!</v>
      </c>
      <c r="K9" s="123" t="e">
        <f t="shared" si="1"/>
        <v>#DIV/0!</v>
      </c>
      <c r="L9" s="120" t="e">
        <f t="shared" si="2"/>
        <v>#DIV/0!</v>
      </c>
      <c r="M9" s="120" t="e">
        <f t="shared" si="3"/>
        <v>#DIV/0!</v>
      </c>
      <c r="N9" s="120" t="e">
        <f t="shared" si="4"/>
        <v>#DIV/0!</v>
      </c>
      <c r="O9" s="120" t="e">
        <f t="shared" si="5"/>
        <v>#DIV/0!</v>
      </c>
      <c r="P9" s="270" t="e">
        <f t="shared" si="6"/>
        <v>#DIV/0!</v>
      </c>
      <c r="R9" s="133"/>
      <c r="S9" s="121"/>
      <c r="T9" s="121"/>
    </row>
    <row r="10" spans="1:21" x14ac:dyDescent="0.25">
      <c r="A10" s="125" t="s">
        <v>126</v>
      </c>
      <c r="B10" s="44"/>
      <c r="C10" s="44"/>
      <c r="D10" s="141"/>
      <c r="E10" s="140"/>
      <c r="F10" s="140"/>
      <c r="G10" s="43"/>
      <c r="I10" s="125" t="s">
        <v>126</v>
      </c>
      <c r="J10" s="123" t="e">
        <f t="shared" si="0"/>
        <v>#DIV/0!</v>
      </c>
      <c r="K10" s="123" t="e">
        <f t="shared" si="1"/>
        <v>#DIV/0!</v>
      </c>
      <c r="L10" s="120" t="e">
        <f t="shared" si="2"/>
        <v>#DIV/0!</v>
      </c>
      <c r="M10" s="120" t="e">
        <f t="shared" si="3"/>
        <v>#DIV/0!</v>
      </c>
      <c r="N10" s="120" t="e">
        <f t="shared" si="4"/>
        <v>#DIV/0!</v>
      </c>
      <c r="O10" s="120" t="e">
        <f t="shared" si="5"/>
        <v>#DIV/0!</v>
      </c>
      <c r="P10" s="270" t="e">
        <f t="shared" si="6"/>
        <v>#DIV/0!</v>
      </c>
      <c r="R10" s="133"/>
      <c r="S10" s="121"/>
      <c r="T10" s="121"/>
    </row>
    <row r="11" spans="1:21" x14ac:dyDescent="0.25">
      <c r="A11" s="122" t="s">
        <v>127</v>
      </c>
      <c r="B11" s="44"/>
      <c r="C11" s="44"/>
      <c r="D11" s="141"/>
      <c r="E11" s="140"/>
      <c r="F11" s="140"/>
      <c r="G11" s="43"/>
      <c r="I11" s="122" t="s">
        <v>127</v>
      </c>
      <c r="J11" s="123" t="e">
        <f t="shared" si="0"/>
        <v>#DIV/0!</v>
      </c>
      <c r="K11" s="123" t="e">
        <f t="shared" si="1"/>
        <v>#DIV/0!</v>
      </c>
      <c r="L11" s="120" t="e">
        <f t="shared" si="2"/>
        <v>#DIV/0!</v>
      </c>
      <c r="M11" s="120" t="e">
        <f t="shared" si="3"/>
        <v>#DIV/0!</v>
      </c>
      <c r="N11" s="120" t="e">
        <f t="shared" si="4"/>
        <v>#DIV/0!</v>
      </c>
      <c r="O11" s="120" t="e">
        <f t="shared" si="5"/>
        <v>#DIV/0!</v>
      </c>
      <c r="P11" s="270" t="e">
        <f t="shared" si="6"/>
        <v>#DIV/0!</v>
      </c>
      <c r="R11" s="133"/>
      <c r="S11" s="121"/>
      <c r="T11" s="121"/>
    </row>
    <row r="12" spans="1:21" x14ac:dyDescent="0.25">
      <c r="A12" s="122" t="s">
        <v>128</v>
      </c>
      <c r="B12" s="44"/>
      <c r="C12" s="44"/>
      <c r="D12" s="141"/>
      <c r="E12" s="140"/>
      <c r="F12" s="140"/>
      <c r="G12" s="43"/>
      <c r="I12" s="122" t="s">
        <v>128</v>
      </c>
      <c r="J12" s="123" t="e">
        <f t="shared" si="0"/>
        <v>#DIV/0!</v>
      </c>
      <c r="K12" s="123" t="e">
        <f t="shared" si="1"/>
        <v>#DIV/0!</v>
      </c>
      <c r="L12" s="120" t="e">
        <f t="shared" si="2"/>
        <v>#DIV/0!</v>
      </c>
      <c r="M12" s="120" t="e">
        <f t="shared" si="3"/>
        <v>#DIV/0!</v>
      </c>
      <c r="N12" s="120" t="e">
        <f t="shared" si="4"/>
        <v>#DIV/0!</v>
      </c>
      <c r="O12" s="120" t="e">
        <f t="shared" si="5"/>
        <v>#DIV/0!</v>
      </c>
      <c r="P12" s="270" t="e">
        <f t="shared" si="6"/>
        <v>#DIV/0!</v>
      </c>
      <c r="R12" s="133"/>
      <c r="S12" s="121"/>
      <c r="T12" s="121"/>
    </row>
    <row r="13" spans="1:21" x14ac:dyDescent="0.25">
      <c r="A13" s="124" t="s">
        <v>129</v>
      </c>
      <c r="B13" s="44"/>
      <c r="C13" s="44"/>
      <c r="D13" s="141"/>
      <c r="E13" s="140"/>
      <c r="F13" s="140"/>
      <c r="G13" s="43"/>
      <c r="I13" s="124" t="s">
        <v>129</v>
      </c>
      <c r="J13" s="123" t="e">
        <f t="shared" si="0"/>
        <v>#DIV/0!</v>
      </c>
      <c r="K13" s="123" t="e">
        <f t="shared" si="1"/>
        <v>#DIV/0!</v>
      </c>
      <c r="L13" s="120" t="e">
        <f t="shared" si="2"/>
        <v>#DIV/0!</v>
      </c>
      <c r="M13" s="120" t="e">
        <f t="shared" si="3"/>
        <v>#DIV/0!</v>
      </c>
      <c r="N13" s="120" t="e">
        <f t="shared" si="4"/>
        <v>#DIV/0!</v>
      </c>
      <c r="O13" s="120" t="e">
        <f t="shared" si="5"/>
        <v>#DIV/0!</v>
      </c>
      <c r="P13" s="270" t="e">
        <f t="shared" si="6"/>
        <v>#DIV/0!</v>
      </c>
      <c r="R13" s="133"/>
      <c r="S13" s="121"/>
      <c r="T13" s="121"/>
    </row>
    <row r="14" spans="1:21" ht="15.75" thickBot="1" x14ac:dyDescent="0.3">
      <c r="A14" s="126" t="s">
        <v>130</v>
      </c>
      <c r="B14" s="46"/>
      <c r="C14" s="46"/>
      <c r="D14" s="142"/>
      <c r="E14" s="142"/>
      <c r="F14" s="142"/>
      <c r="G14" s="301"/>
      <c r="I14" s="126" t="s">
        <v>130</v>
      </c>
      <c r="J14" s="127" t="e">
        <f t="shared" si="0"/>
        <v>#DIV/0!</v>
      </c>
      <c r="K14" s="127" t="e">
        <f t="shared" si="1"/>
        <v>#DIV/0!</v>
      </c>
      <c r="L14" s="152" t="e">
        <f t="shared" si="2"/>
        <v>#DIV/0!</v>
      </c>
      <c r="M14" s="120" t="e">
        <f t="shared" si="3"/>
        <v>#DIV/0!</v>
      </c>
      <c r="N14" s="120" t="e">
        <f t="shared" si="4"/>
        <v>#DIV/0!</v>
      </c>
      <c r="O14" s="120" t="e">
        <f t="shared" si="5"/>
        <v>#DIV/0!</v>
      </c>
      <c r="P14" s="270" t="e">
        <f t="shared" si="6"/>
        <v>#DIV/0!</v>
      </c>
      <c r="R14" s="133"/>
      <c r="S14" s="121"/>
      <c r="T14" s="121"/>
    </row>
    <row r="15" spans="1:21" ht="16.5" thickTop="1" thickBot="1" x14ac:dyDescent="0.3">
      <c r="A15" s="128" t="s">
        <v>131</v>
      </c>
      <c r="B15" s="129">
        <f>SUM(B3:B14)</f>
        <v>0</v>
      </c>
      <c r="C15" s="129">
        <f>SUM(C3:C14)</f>
        <v>0</v>
      </c>
      <c r="D15" s="148">
        <f t="shared" ref="D15:F15" si="7">SUM(D3:D14)</f>
        <v>0</v>
      </c>
      <c r="E15" s="148">
        <f t="shared" si="7"/>
        <v>0</v>
      </c>
      <c r="F15" s="148">
        <f t="shared" si="7"/>
        <v>0</v>
      </c>
      <c r="G15" s="50">
        <f t="shared" ref="G15" si="8">SUM(G3:G14)</f>
        <v>0</v>
      </c>
      <c r="I15" s="128" t="s">
        <v>131</v>
      </c>
      <c r="J15" s="130" t="e">
        <f>SUM(J3:J14)</f>
        <v>#DIV/0!</v>
      </c>
      <c r="K15" s="130" t="e">
        <f>SUM(K3:K14)</f>
        <v>#DIV/0!</v>
      </c>
      <c r="L15" s="130" t="e">
        <f t="shared" si="2"/>
        <v>#DIV/0!</v>
      </c>
      <c r="M15" s="130" t="e">
        <f>SUM(M3:M14)</f>
        <v>#DIV/0!</v>
      </c>
      <c r="N15" s="130" t="e">
        <f t="shared" ref="N15" si="9">+F15/$F$15</f>
        <v>#DIV/0!</v>
      </c>
      <c r="O15" s="130" t="e">
        <f>SUM(O3:O14)</f>
        <v>#DIV/0!</v>
      </c>
      <c r="P15" s="273" t="e">
        <f>SUM(P3:P14)</f>
        <v>#DIV/0!</v>
      </c>
      <c r="R15" s="40"/>
      <c r="S15" s="134"/>
      <c r="T15" s="134"/>
    </row>
    <row r="16" spans="1:21" ht="16.5" thickTop="1" thickBot="1" x14ac:dyDescent="0.3">
      <c r="A16" s="358"/>
      <c r="B16" s="358"/>
      <c r="C16" s="358"/>
      <c r="D16" s="358"/>
      <c r="U16" s="135"/>
    </row>
    <row r="17" spans="1:20" ht="17.25" thickTop="1" thickBot="1" x14ac:dyDescent="0.3">
      <c r="A17" s="355" t="s">
        <v>326</v>
      </c>
      <c r="B17" s="356"/>
      <c r="C17" s="356"/>
      <c r="D17" s="357"/>
      <c r="E17" s="357"/>
      <c r="F17" s="357"/>
      <c r="G17" s="359"/>
      <c r="I17" s="355" t="s">
        <v>327</v>
      </c>
      <c r="J17" s="356"/>
      <c r="K17" s="356"/>
      <c r="L17" s="356"/>
      <c r="M17" s="356"/>
      <c r="N17" s="357"/>
      <c r="O17" s="357"/>
      <c r="P17" s="359"/>
    </row>
    <row r="18" spans="1:20" ht="15.75" thickTop="1" x14ac:dyDescent="0.25">
      <c r="A18" s="364" t="s">
        <v>328</v>
      </c>
      <c r="B18" s="346"/>
      <c r="C18" s="346"/>
      <c r="D18" s="346"/>
      <c r="E18" s="346"/>
      <c r="F18" s="346"/>
      <c r="G18" s="363"/>
      <c r="I18" s="364" t="s">
        <v>330</v>
      </c>
      <c r="J18" s="346"/>
      <c r="K18" s="346"/>
      <c r="L18" s="346"/>
      <c r="M18" s="346"/>
      <c r="N18" s="346"/>
      <c r="O18" s="346"/>
      <c r="P18" s="363"/>
      <c r="S18" s="121"/>
      <c r="T18" s="121"/>
    </row>
    <row r="19" spans="1:20" x14ac:dyDescent="0.25">
      <c r="A19" s="365"/>
      <c r="B19" s="366"/>
      <c r="C19" s="366"/>
      <c r="D19" s="366"/>
      <c r="E19" s="366"/>
      <c r="F19" s="366"/>
      <c r="G19" s="367"/>
      <c r="I19" s="365"/>
      <c r="J19" s="366"/>
      <c r="K19" s="366"/>
      <c r="L19" s="366"/>
      <c r="M19" s="366"/>
      <c r="N19" s="366"/>
      <c r="O19" s="366"/>
      <c r="P19" s="367"/>
      <c r="S19" s="121"/>
      <c r="T19" s="121"/>
    </row>
    <row r="20" spans="1:20" x14ac:dyDescent="0.25">
      <c r="A20" s="365"/>
      <c r="B20" s="366"/>
      <c r="C20" s="366"/>
      <c r="D20" s="366"/>
      <c r="E20" s="366"/>
      <c r="F20" s="366"/>
      <c r="G20" s="367"/>
      <c r="I20" s="365"/>
      <c r="J20" s="366"/>
      <c r="K20" s="366"/>
      <c r="L20" s="366"/>
      <c r="M20" s="366"/>
      <c r="N20" s="366"/>
      <c r="O20" s="366"/>
      <c r="P20" s="367"/>
      <c r="S20" s="136"/>
      <c r="T20" s="137"/>
    </row>
    <row r="21" spans="1:20" x14ac:dyDescent="0.25">
      <c r="A21" s="365"/>
      <c r="B21" s="366"/>
      <c r="C21" s="366"/>
      <c r="D21" s="366"/>
      <c r="E21" s="366"/>
      <c r="F21" s="366"/>
      <c r="G21" s="367"/>
      <c r="I21" s="365"/>
      <c r="J21" s="366"/>
      <c r="K21" s="366"/>
      <c r="L21" s="366"/>
      <c r="M21" s="366"/>
      <c r="N21" s="366"/>
      <c r="O21" s="366"/>
      <c r="P21" s="367"/>
      <c r="S21" s="121"/>
      <c r="T21" s="121"/>
    </row>
    <row r="22" spans="1:20" x14ac:dyDescent="0.25">
      <c r="A22" s="365"/>
      <c r="B22" s="366"/>
      <c r="C22" s="366"/>
      <c r="D22" s="366"/>
      <c r="E22" s="366"/>
      <c r="F22" s="366"/>
      <c r="G22" s="367"/>
      <c r="I22" s="365"/>
      <c r="J22" s="366"/>
      <c r="K22" s="366"/>
      <c r="L22" s="366"/>
      <c r="M22" s="366"/>
      <c r="N22" s="366"/>
      <c r="O22" s="366"/>
      <c r="P22" s="367"/>
      <c r="S22" s="121"/>
      <c r="T22" s="121"/>
    </row>
    <row r="23" spans="1:20" x14ac:dyDescent="0.25">
      <c r="A23" s="365"/>
      <c r="B23" s="366"/>
      <c r="C23" s="366"/>
      <c r="D23" s="366"/>
      <c r="E23" s="366"/>
      <c r="F23" s="366"/>
      <c r="G23" s="367"/>
      <c r="I23" s="365"/>
      <c r="J23" s="366"/>
      <c r="K23" s="366"/>
      <c r="L23" s="366"/>
      <c r="M23" s="366"/>
      <c r="N23" s="366"/>
      <c r="O23" s="366"/>
      <c r="P23" s="367"/>
    </row>
    <row r="24" spans="1:20" x14ac:dyDescent="0.25">
      <c r="A24" s="365"/>
      <c r="B24" s="366"/>
      <c r="C24" s="366"/>
      <c r="D24" s="366"/>
      <c r="E24" s="366"/>
      <c r="F24" s="366"/>
      <c r="G24" s="367"/>
      <c r="I24" s="365"/>
      <c r="J24" s="366"/>
      <c r="K24" s="366"/>
      <c r="L24" s="366"/>
      <c r="M24" s="366"/>
      <c r="N24" s="366"/>
      <c r="O24" s="366"/>
      <c r="P24" s="367"/>
    </row>
    <row r="25" spans="1:20" x14ac:dyDescent="0.25">
      <c r="A25" s="365"/>
      <c r="B25" s="366"/>
      <c r="C25" s="366"/>
      <c r="D25" s="366"/>
      <c r="E25" s="366"/>
      <c r="F25" s="366"/>
      <c r="G25" s="367"/>
      <c r="I25" s="365"/>
      <c r="J25" s="366"/>
      <c r="K25" s="366"/>
      <c r="L25" s="366"/>
      <c r="M25" s="366"/>
      <c r="N25" s="366"/>
      <c r="O25" s="366"/>
      <c r="P25" s="367"/>
    </row>
    <row r="26" spans="1:20" x14ac:dyDescent="0.25">
      <c r="A26" s="365"/>
      <c r="B26" s="366"/>
      <c r="C26" s="366"/>
      <c r="D26" s="366"/>
      <c r="E26" s="366"/>
      <c r="F26" s="366"/>
      <c r="G26" s="367"/>
      <c r="I26" s="365"/>
      <c r="J26" s="366"/>
      <c r="K26" s="366"/>
      <c r="L26" s="366"/>
      <c r="M26" s="366"/>
      <c r="N26" s="366"/>
      <c r="O26" s="366"/>
      <c r="P26" s="367"/>
    </row>
    <row r="27" spans="1:20" ht="15.75" thickBot="1" x14ac:dyDescent="0.3">
      <c r="A27" s="365"/>
      <c r="B27" s="366"/>
      <c r="C27" s="366"/>
      <c r="D27" s="366"/>
      <c r="E27" s="366"/>
      <c r="F27" s="366"/>
      <c r="G27" s="367"/>
      <c r="I27" s="365"/>
      <c r="J27" s="366"/>
      <c r="K27" s="366"/>
      <c r="L27" s="366"/>
      <c r="M27" s="366"/>
      <c r="N27" s="366"/>
      <c r="O27" s="366"/>
      <c r="P27" s="367"/>
    </row>
    <row r="28" spans="1:20" ht="15.75" thickTop="1" x14ac:dyDescent="0.25">
      <c r="A28" s="159" t="s">
        <v>196</v>
      </c>
      <c r="B28" s="160">
        <f>+'Omzet per maand 2021-2026'!E15</f>
        <v>0</v>
      </c>
      <c r="C28" s="132"/>
      <c r="D28" s="132"/>
      <c r="E28" s="132"/>
      <c r="F28" s="132"/>
      <c r="G28" s="157"/>
      <c r="I28" s="365"/>
      <c r="J28" s="366"/>
      <c r="K28" s="366"/>
      <c r="L28" s="366"/>
      <c r="M28" s="366"/>
      <c r="N28" s="366"/>
      <c r="O28" s="366"/>
      <c r="P28" s="367"/>
    </row>
    <row r="29" spans="1:20" x14ac:dyDescent="0.25">
      <c r="A29" s="138" t="s">
        <v>197</v>
      </c>
      <c r="B29" s="143">
        <f>+Prognosetool!I18</f>
        <v>0</v>
      </c>
      <c r="C29" s="372" t="s">
        <v>198</v>
      </c>
      <c r="D29" s="366"/>
      <c r="E29" s="366"/>
      <c r="F29" s="366"/>
      <c r="G29" s="367"/>
      <c r="I29" s="365"/>
      <c r="J29" s="366"/>
      <c r="K29" s="366"/>
      <c r="L29" s="366"/>
      <c r="M29" s="366"/>
      <c r="N29" s="366"/>
      <c r="O29" s="366"/>
      <c r="P29" s="367"/>
    </row>
    <row r="30" spans="1:20" x14ac:dyDescent="0.25">
      <c r="A30" s="138" t="s">
        <v>248</v>
      </c>
      <c r="B30" s="144" t="e">
        <f>+Prognosetool!J20</f>
        <v>#DIV/0!</v>
      </c>
      <c r="G30" s="156"/>
      <c r="I30" s="365"/>
      <c r="J30" s="366"/>
      <c r="K30" s="366"/>
      <c r="L30" s="366"/>
      <c r="M30" s="366"/>
      <c r="N30" s="366"/>
      <c r="O30" s="366"/>
      <c r="P30" s="367"/>
    </row>
    <row r="31" spans="1:20" x14ac:dyDescent="0.25">
      <c r="A31" s="138" t="s">
        <v>249</v>
      </c>
      <c r="B31" s="143">
        <f>+Prognosetool!I20</f>
        <v>0</v>
      </c>
      <c r="C31" s="372" t="s">
        <v>329</v>
      </c>
      <c r="D31" s="366"/>
      <c r="E31" s="366"/>
      <c r="F31" s="366"/>
      <c r="G31" s="367"/>
      <c r="I31" s="365"/>
      <c r="J31" s="366"/>
      <c r="K31" s="366"/>
      <c r="L31" s="366"/>
      <c r="M31" s="366"/>
      <c r="N31" s="366"/>
      <c r="O31" s="366"/>
      <c r="P31" s="367"/>
    </row>
    <row r="32" spans="1:20" ht="15.75" thickBot="1" x14ac:dyDescent="0.3">
      <c r="A32" s="139" t="s">
        <v>250</v>
      </c>
      <c r="B32" s="145">
        <f>+Prognosetool!I19</f>
        <v>0</v>
      </c>
      <c r="C32" s="371" t="s">
        <v>199</v>
      </c>
      <c r="D32" s="369"/>
      <c r="E32" s="369"/>
      <c r="F32" s="369"/>
      <c r="G32" s="370"/>
      <c r="I32" s="368"/>
      <c r="J32" s="369"/>
      <c r="K32" s="369"/>
      <c r="L32" s="369"/>
      <c r="M32" s="369"/>
      <c r="N32" s="369"/>
      <c r="O32" s="369"/>
      <c r="P32" s="370"/>
    </row>
    <row r="33" ht="15.75" thickTop="1" x14ac:dyDescent="0.25"/>
  </sheetData>
  <sheetProtection algorithmName="SHA-512" hashValue="IEi7jBrr/EJafxx/UwetDEzTOQcGPzDctJyqR7qgClgT6lRfqGGc0YSjzVWhY+L1C42q5EsvBWDuo2NLBha0vA==" saltValue="WHcbYV+oJV7NfVlMF1TYEQ==" spinCount="100000" sheet="1" selectLockedCells="1"/>
  <mergeCells count="8">
    <mergeCell ref="C32:G32"/>
    <mergeCell ref="A18:G27"/>
    <mergeCell ref="I18:P32"/>
    <mergeCell ref="I17:P17"/>
    <mergeCell ref="A16:D16"/>
    <mergeCell ref="A17:G17"/>
    <mergeCell ref="C29:G29"/>
    <mergeCell ref="C31:G31"/>
  </mergeCells>
  <pageMargins left="0.70866141732283472" right="0.70866141732283472" top="0.74803149606299213" bottom="0.74803149606299213" header="0.31496062992125984" footer="0.31496062992125984"/>
  <pageSetup paperSize="9" scale="63" orientation="landscape" r:id="rId1"/>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EEF0-94DB-4D9B-8DB9-81D1F5E4D674}">
  <sheetPr codeName="Sheet6"/>
  <dimension ref="A1:S58"/>
  <sheetViews>
    <sheetView topLeftCell="A12" zoomScaleNormal="100" workbookViewId="0">
      <selection activeCell="A50" sqref="A50"/>
    </sheetView>
  </sheetViews>
  <sheetFormatPr defaultColWidth="9.140625" defaultRowHeight="12.75" x14ac:dyDescent="0.2"/>
  <cols>
    <col min="1" max="1" width="43.42578125" style="36" customWidth="1"/>
    <col min="2" max="2" width="11.5703125" style="36" customWidth="1"/>
    <col min="3" max="13" width="10" style="36" customWidth="1"/>
    <col min="14" max="14" width="10.42578125" style="36" customWidth="1"/>
    <col min="15" max="15" width="9.140625" style="36"/>
    <col min="16" max="17" width="12" style="36" bestFit="1" customWidth="1"/>
    <col min="18" max="20" width="9.42578125" style="36" bestFit="1" customWidth="1"/>
    <col min="21" max="16384" width="9.140625" style="36"/>
  </cols>
  <sheetData>
    <row r="1" spans="1:19" ht="17.25" thickTop="1" thickBot="1" x14ac:dyDescent="0.3">
      <c r="A1" s="373" t="s">
        <v>244</v>
      </c>
      <c r="B1" s="374"/>
      <c r="C1" s="374"/>
      <c r="D1" s="374"/>
      <c r="E1" s="374"/>
      <c r="F1" s="374"/>
      <c r="G1" s="374"/>
      <c r="H1" s="374"/>
      <c r="I1" s="374"/>
      <c r="J1" s="374"/>
      <c r="K1" s="374"/>
      <c r="L1" s="374"/>
      <c r="M1" s="374"/>
      <c r="N1" s="375"/>
    </row>
    <row r="2" spans="1:19" ht="13.5" thickTop="1" x14ac:dyDescent="0.2">
      <c r="A2" s="60" t="s">
        <v>133</v>
      </c>
      <c r="B2" s="102">
        <f>+B3*1.21</f>
        <v>0</v>
      </c>
      <c r="C2" s="61" t="s">
        <v>134</v>
      </c>
      <c r="D2" s="61"/>
      <c r="E2" s="62"/>
      <c r="F2" s="62"/>
      <c r="G2" s="62"/>
      <c r="H2" s="62"/>
      <c r="I2" s="62"/>
      <c r="J2" s="62"/>
      <c r="K2" s="62"/>
      <c r="L2" s="62"/>
      <c r="M2" s="62"/>
      <c r="N2" s="63"/>
    </row>
    <row r="3" spans="1:19" x14ac:dyDescent="0.2">
      <c r="A3" s="51" t="s">
        <v>133</v>
      </c>
      <c r="B3" s="92">
        <f>+Prognosetool!I18</f>
        <v>0</v>
      </c>
      <c r="C3" s="52" t="s">
        <v>135</v>
      </c>
      <c r="D3" s="53"/>
      <c r="E3" s="53"/>
      <c r="F3" s="53"/>
      <c r="G3" s="53"/>
      <c r="H3" s="53"/>
      <c r="I3" s="53"/>
      <c r="J3" s="53"/>
      <c r="K3" s="53"/>
      <c r="L3" s="53"/>
      <c r="M3" s="53"/>
      <c r="N3" s="54"/>
    </row>
    <row r="4" spans="1:19" x14ac:dyDescent="0.2">
      <c r="A4" s="51" t="s">
        <v>169</v>
      </c>
      <c r="B4" s="103" t="e">
        <f>+Prognosetool!J20</f>
        <v>#DIV/0!</v>
      </c>
      <c r="C4" s="52"/>
      <c r="D4" s="52"/>
      <c r="E4" s="53"/>
      <c r="F4" s="53"/>
      <c r="G4" s="53"/>
      <c r="H4" s="53"/>
      <c r="I4" s="53"/>
      <c r="J4" s="53"/>
      <c r="K4" s="53"/>
      <c r="L4" s="53"/>
      <c r="M4" s="53"/>
      <c r="N4" s="54"/>
    </row>
    <row r="5" spans="1:19" ht="13.5" thickBot="1" x14ac:dyDescent="0.25">
      <c r="A5" s="64" t="s">
        <v>10</v>
      </c>
      <c r="B5" s="104" t="e">
        <f>+B3*(1-B4)</f>
        <v>#DIV/0!</v>
      </c>
      <c r="C5" s="52" t="s">
        <v>135</v>
      </c>
      <c r="D5" s="65"/>
      <c r="E5" s="65"/>
      <c r="F5" s="65"/>
      <c r="G5" s="65"/>
      <c r="H5" s="65"/>
      <c r="I5" s="65"/>
      <c r="J5" s="65"/>
      <c r="K5" s="65"/>
      <c r="L5" s="65"/>
      <c r="M5" s="65"/>
      <c r="N5" s="66"/>
    </row>
    <row r="6" spans="1:19" ht="14.25" thickTop="1" thickBot="1" x14ac:dyDescent="0.25">
      <c r="A6" s="87" t="s">
        <v>193</v>
      </c>
      <c r="B6" s="88" t="s">
        <v>136</v>
      </c>
      <c r="C6" s="88" t="s">
        <v>137</v>
      </c>
      <c r="D6" s="88" t="s">
        <v>138</v>
      </c>
      <c r="E6" s="88" t="s">
        <v>139</v>
      </c>
      <c r="F6" s="88" t="s">
        <v>140</v>
      </c>
      <c r="G6" s="88" t="s">
        <v>141</v>
      </c>
      <c r="H6" s="88" t="s">
        <v>142</v>
      </c>
      <c r="I6" s="88" t="s">
        <v>143</v>
      </c>
      <c r="J6" s="88" t="s">
        <v>144</v>
      </c>
      <c r="K6" s="88" t="s">
        <v>145</v>
      </c>
      <c r="L6" s="88" t="s">
        <v>146</v>
      </c>
      <c r="M6" s="88" t="s">
        <v>147</v>
      </c>
      <c r="N6" s="89" t="s">
        <v>148</v>
      </c>
    </row>
    <row r="7" spans="1:19" ht="13.5" thickTop="1" x14ac:dyDescent="0.2">
      <c r="A7" s="60" t="s">
        <v>149</v>
      </c>
      <c r="B7" s="81" t="e">
        <f>+'Omzet per maand 2021-2026'!N3</f>
        <v>#DIV/0!</v>
      </c>
      <c r="C7" s="81" t="e">
        <f>+'Omzet per maand 2021-2026'!N4</f>
        <v>#DIV/0!</v>
      </c>
      <c r="D7" s="81" t="e">
        <f>+'Omzet per maand 2021-2026'!N5</f>
        <v>#DIV/0!</v>
      </c>
      <c r="E7" s="81" t="e">
        <f>+'Omzet per maand 2021-2026'!N6</f>
        <v>#DIV/0!</v>
      </c>
      <c r="F7" s="81" t="e">
        <f>+'Omzet per maand 2021-2026'!N7</f>
        <v>#DIV/0!</v>
      </c>
      <c r="G7" s="81" t="e">
        <f>+'Omzet per maand 2021-2026'!N8</f>
        <v>#DIV/0!</v>
      </c>
      <c r="H7" s="81" t="e">
        <f>+'Omzet per maand 2021-2026'!N9</f>
        <v>#DIV/0!</v>
      </c>
      <c r="I7" s="81" t="e">
        <f>+'Omzet per maand 2021-2026'!N10</f>
        <v>#DIV/0!</v>
      </c>
      <c r="J7" s="81" t="e">
        <f>+'Omzet per maand 2021-2026'!N11</f>
        <v>#DIV/0!</v>
      </c>
      <c r="K7" s="81" t="e">
        <f>+'Omzet per maand 2021-2026'!N12</f>
        <v>#DIV/0!</v>
      </c>
      <c r="L7" s="81" t="e">
        <f>+'Omzet per maand 2021-2026'!N13</f>
        <v>#DIV/0!</v>
      </c>
      <c r="M7" s="81" t="e">
        <f>+'Omzet per maand 2021-2026'!N14</f>
        <v>#DIV/0!</v>
      </c>
      <c r="N7" s="82" t="e">
        <f>SUM(B7:M7)</f>
        <v>#DIV/0!</v>
      </c>
      <c r="O7" s="39"/>
    </row>
    <row r="8" spans="1:19" x14ac:dyDescent="0.2">
      <c r="A8" s="51" t="s">
        <v>150</v>
      </c>
      <c r="B8" s="83" t="e">
        <f>+$B$2*B7</f>
        <v>#DIV/0!</v>
      </c>
      <c r="C8" s="83" t="e">
        <f t="shared" ref="C8:M8" si="0">+$B$2*C7</f>
        <v>#DIV/0!</v>
      </c>
      <c r="D8" s="83" t="e">
        <f t="shared" si="0"/>
        <v>#DIV/0!</v>
      </c>
      <c r="E8" s="83" t="e">
        <f t="shared" si="0"/>
        <v>#DIV/0!</v>
      </c>
      <c r="F8" s="83" t="e">
        <f t="shared" si="0"/>
        <v>#DIV/0!</v>
      </c>
      <c r="G8" s="83" t="e">
        <f t="shared" si="0"/>
        <v>#DIV/0!</v>
      </c>
      <c r="H8" s="83" t="e">
        <f t="shared" si="0"/>
        <v>#DIV/0!</v>
      </c>
      <c r="I8" s="83" t="e">
        <f t="shared" si="0"/>
        <v>#DIV/0!</v>
      </c>
      <c r="J8" s="83" t="e">
        <f t="shared" si="0"/>
        <v>#DIV/0!</v>
      </c>
      <c r="K8" s="83" t="e">
        <f t="shared" si="0"/>
        <v>#DIV/0!</v>
      </c>
      <c r="L8" s="83" t="e">
        <f t="shared" si="0"/>
        <v>#DIV/0!</v>
      </c>
      <c r="M8" s="83" t="e">
        <f t="shared" si="0"/>
        <v>#DIV/0!</v>
      </c>
      <c r="N8" s="84" t="e">
        <f>SUM(B8:M8)</f>
        <v>#DIV/0!</v>
      </c>
    </row>
    <row r="9" spans="1:19" x14ac:dyDescent="0.2">
      <c r="A9" s="51" t="s">
        <v>151</v>
      </c>
      <c r="B9" s="83" t="e">
        <f>+B8-(B8/1.21)</f>
        <v>#DIV/0!</v>
      </c>
      <c r="C9" s="83" t="e">
        <f t="shared" ref="C9:M9" si="1">+C8-(C8/1.21)</f>
        <v>#DIV/0!</v>
      </c>
      <c r="D9" s="83" t="e">
        <f t="shared" si="1"/>
        <v>#DIV/0!</v>
      </c>
      <c r="E9" s="83" t="e">
        <f t="shared" si="1"/>
        <v>#DIV/0!</v>
      </c>
      <c r="F9" s="83" t="e">
        <f t="shared" si="1"/>
        <v>#DIV/0!</v>
      </c>
      <c r="G9" s="83" t="e">
        <f t="shared" si="1"/>
        <v>#DIV/0!</v>
      </c>
      <c r="H9" s="83" t="e">
        <f t="shared" si="1"/>
        <v>#DIV/0!</v>
      </c>
      <c r="I9" s="83" t="e">
        <f t="shared" si="1"/>
        <v>#DIV/0!</v>
      </c>
      <c r="J9" s="83" t="e">
        <f t="shared" si="1"/>
        <v>#DIV/0!</v>
      </c>
      <c r="K9" s="83" t="e">
        <f t="shared" si="1"/>
        <v>#DIV/0!</v>
      </c>
      <c r="L9" s="83" t="e">
        <f t="shared" si="1"/>
        <v>#DIV/0!</v>
      </c>
      <c r="M9" s="83" t="e">
        <f t="shared" si="1"/>
        <v>#DIV/0!</v>
      </c>
      <c r="N9" s="84" t="e">
        <f>SUM(B9:M9)</f>
        <v>#DIV/0!</v>
      </c>
      <c r="R9" s="38"/>
      <c r="S9" s="38"/>
    </row>
    <row r="10" spans="1:19" ht="13.5" thickBot="1" x14ac:dyDescent="0.25">
      <c r="A10" s="64" t="s">
        <v>152</v>
      </c>
      <c r="B10" s="85" t="e">
        <f>+B8-B9</f>
        <v>#DIV/0!</v>
      </c>
      <c r="C10" s="85" t="e">
        <f t="shared" ref="C10:M10" si="2">+C8-C9</f>
        <v>#DIV/0!</v>
      </c>
      <c r="D10" s="85" t="e">
        <f t="shared" si="2"/>
        <v>#DIV/0!</v>
      </c>
      <c r="E10" s="85" t="e">
        <f t="shared" si="2"/>
        <v>#DIV/0!</v>
      </c>
      <c r="F10" s="85" t="e">
        <f t="shared" si="2"/>
        <v>#DIV/0!</v>
      </c>
      <c r="G10" s="85" t="e">
        <f t="shared" si="2"/>
        <v>#DIV/0!</v>
      </c>
      <c r="H10" s="85" t="e">
        <f t="shared" si="2"/>
        <v>#DIV/0!</v>
      </c>
      <c r="I10" s="85" t="e">
        <f t="shared" si="2"/>
        <v>#DIV/0!</v>
      </c>
      <c r="J10" s="85" t="e">
        <f t="shared" si="2"/>
        <v>#DIV/0!</v>
      </c>
      <c r="K10" s="85" t="e">
        <f t="shared" si="2"/>
        <v>#DIV/0!</v>
      </c>
      <c r="L10" s="85" t="e">
        <f t="shared" si="2"/>
        <v>#DIV/0!</v>
      </c>
      <c r="M10" s="85" t="e">
        <f t="shared" si="2"/>
        <v>#DIV/0!</v>
      </c>
      <c r="N10" s="86" t="e">
        <f>SUM(B10:M10)</f>
        <v>#DIV/0!</v>
      </c>
    </row>
    <row r="11" spans="1:19" ht="14.25" thickTop="1" thickBot="1" x14ac:dyDescent="0.25">
      <c r="A11" s="87" t="s">
        <v>194</v>
      </c>
      <c r="B11" s="88" t="s">
        <v>136</v>
      </c>
      <c r="C11" s="88" t="s">
        <v>137</v>
      </c>
      <c r="D11" s="88" t="s">
        <v>138</v>
      </c>
      <c r="E11" s="88" t="s">
        <v>139</v>
      </c>
      <c r="F11" s="88" t="s">
        <v>140</v>
      </c>
      <c r="G11" s="88" t="s">
        <v>141</v>
      </c>
      <c r="H11" s="88" t="s">
        <v>142</v>
      </c>
      <c r="I11" s="88" t="s">
        <v>143</v>
      </c>
      <c r="J11" s="88" t="s">
        <v>144</v>
      </c>
      <c r="K11" s="88" t="s">
        <v>145</v>
      </c>
      <c r="L11" s="88" t="s">
        <v>146</v>
      </c>
      <c r="M11" s="88" t="s">
        <v>147</v>
      </c>
      <c r="N11" s="89" t="s">
        <v>148</v>
      </c>
    </row>
    <row r="12" spans="1:19" ht="13.5" thickTop="1" x14ac:dyDescent="0.2">
      <c r="A12" s="60" t="s">
        <v>153</v>
      </c>
      <c r="B12" s="90" t="e">
        <f>+'Inkoop per maand 2021-2026'!N3</f>
        <v>#DIV/0!</v>
      </c>
      <c r="C12" s="90" t="e">
        <f>+'Inkoop per maand 2021-2026'!N4</f>
        <v>#DIV/0!</v>
      </c>
      <c r="D12" s="90" t="e">
        <f>+'Inkoop per maand 2021-2026'!N5</f>
        <v>#DIV/0!</v>
      </c>
      <c r="E12" s="90" t="e">
        <f>+'Inkoop per maand 2021-2026'!N6</f>
        <v>#DIV/0!</v>
      </c>
      <c r="F12" s="90" t="e">
        <f>+'Inkoop per maand 2021-2026'!N7</f>
        <v>#DIV/0!</v>
      </c>
      <c r="G12" s="90" t="e">
        <f>+'Inkoop per maand 2021-2026'!N8</f>
        <v>#DIV/0!</v>
      </c>
      <c r="H12" s="90" t="e">
        <f>+'Inkoop per maand 2021-2026'!N9</f>
        <v>#DIV/0!</v>
      </c>
      <c r="I12" s="90" t="e">
        <f>+'Inkoop per maand 2021-2026'!N10</f>
        <v>#DIV/0!</v>
      </c>
      <c r="J12" s="90" t="e">
        <f>+'Inkoop per maand 2021-2026'!N11</f>
        <v>#DIV/0!</v>
      </c>
      <c r="K12" s="90" t="e">
        <f>+'Inkoop per maand 2021-2026'!N12</f>
        <v>#DIV/0!</v>
      </c>
      <c r="L12" s="90" t="e">
        <f>+'Inkoop per maand 2021-2026'!N13</f>
        <v>#DIV/0!</v>
      </c>
      <c r="M12" s="90" t="e">
        <f>+'Inkoop per maand 2021-2026'!N14</f>
        <v>#DIV/0!</v>
      </c>
      <c r="N12" s="91" t="e">
        <f>SUM(B12:M12)</f>
        <v>#DIV/0!</v>
      </c>
      <c r="P12" s="40"/>
    </row>
    <row r="13" spans="1:19" x14ac:dyDescent="0.2">
      <c r="A13" s="51" t="s">
        <v>170</v>
      </c>
      <c r="B13" s="92" t="e">
        <f>SUM(B14:B15)</f>
        <v>#DIV/0!</v>
      </c>
      <c r="C13" s="92" t="e">
        <f t="shared" ref="C13:M13" si="3">SUM(C14:C15)</f>
        <v>#DIV/0!</v>
      </c>
      <c r="D13" s="92" t="e">
        <f t="shared" si="3"/>
        <v>#DIV/0!</v>
      </c>
      <c r="E13" s="92" t="e">
        <f t="shared" si="3"/>
        <v>#DIV/0!</v>
      </c>
      <c r="F13" s="92" t="e">
        <f t="shared" si="3"/>
        <v>#DIV/0!</v>
      </c>
      <c r="G13" s="92" t="e">
        <f t="shared" si="3"/>
        <v>#DIV/0!</v>
      </c>
      <c r="H13" s="92" t="e">
        <f t="shared" si="3"/>
        <v>#DIV/0!</v>
      </c>
      <c r="I13" s="92" t="e">
        <f t="shared" si="3"/>
        <v>#DIV/0!</v>
      </c>
      <c r="J13" s="92" t="e">
        <f t="shared" si="3"/>
        <v>#DIV/0!</v>
      </c>
      <c r="K13" s="92" t="e">
        <f t="shared" si="3"/>
        <v>#DIV/0!</v>
      </c>
      <c r="L13" s="92" t="e">
        <f t="shared" si="3"/>
        <v>#DIV/0!</v>
      </c>
      <c r="M13" s="92" t="e">
        <f t="shared" si="3"/>
        <v>#DIV/0!</v>
      </c>
      <c r="N13" s="93" t="e">
        <f>SUM(B13:M13)</f>
        <v>#DIV/0!</v>
      </c>
      <c r="O13" s="38"/>
      <c r="P13" s="38"/>
    </row>
    <row r="14" spans="1:19" x14ac:dyDescent="0.2">
      <c r="A14" s="51" t="s">
        <v>151</v>
      </c>
      <c r="B14" s="92" t="e">
        <f>+B15*21%</f>
        <v>#DIV/0!</v>
      </c>
      <c r="C14" s="92" t="e">
        <f t="shared" ref="C14:M14" si="4">+C15*21%</f>
        <v>#DIV/0!</v>
      </c>
      <c r="D14" s="92" t="e">
        <f t="shared" si="4"/>
        <v>#DIV/0!</v>
      </c>
      <c r="E14" s="92" t="e">
        <f t="shared" si="4"/>
        <v>#DIV/0!</v>
      </c>
      <c r="F14" s="92" t="e">
        <f t="shared" si="4"/>
        <v>#DIV/0!</v>
      </c>
      <c r="G14" s="92" t="e">
        <f t="shared" si="4"/>
        <v>#DIV/0!</v>
      </c>
      <c r="H14" s="92" t="e">
        <f t="shared" si="4"/>
        <v>#DIV/0!</v>
      </c>
      <c r="I14" s="92" t="e">
        <f t="shared" si="4"/>
        <v>#DIV/0!</v>
      </c>
      <c r="J14" s="92" t="e">
        <f t="shared" si="4"/>
        <v>#DIV/0!</v>
      </c>
      <c r="K14" s="92" t="e">
        <f t="shared" si="4"/>
        <v>#DIV/0!</v>
      </c>
      <c r="L14" s="92" t="e">
        <f t="shared" si="4"/>
        <v>#DIV/0!</v>
      </c>
      <c r="M14" s="92" t="e">
        <f t="shared" si="4"/>
        <v>#DIV/0!</v>
      </c>
      <c r="N14" s="93" t="e">
        <f>SUM(B14:M14)</f>
        <v>#DIV/0!</v>
      </c>
    </row>
    <row r="15" spans="1:19" ht="13.5" thickBot="1" x14ac:dyDescent="0.25">
      <c r="A15" s="64" t="s">
        <v>171</v>
      </c>
      <c r="B15" s="94" t="e">
        <f>+$B$5*B12</f>
        <v>#DIV/0!</v>
      </c>
      <c r="C15" s="94" t="e">
        <f t="shared" ref="C15:M15" si="5">+$B$5*C12</f>
        <v>#DIV/0!</v>
      </c>
      <c r="D15" s="94" t="e">
        <f t="shared" si="5"/>
        <v>#DIV/0!</v>
      </c>
      <c r="E15" s="94" t="e">
        <f t="shared" si="5"/>
        <v>#DIV/0!</v>
      </c>
      <c r="F15" s="94" t="e">
        <f t="shared" si="5"/>
        <v>#DIV/0!</v>
      </c>
      <c r="G15" s="94" t="e">
        <f t="shared" si="5"/>
        <v>#DIV/0!</v>
      </c>
      <c r="H15" s="94" t="e">
        <f t="shared" si="5"/>
        <v>#DIV/0!</v>
      </c>
      <c r="I15" s="94" t="e">
        <f t="shared" si="5"/>
        <v>#DIV/0!</v>
      </c>
      <c r="J15" s="94" t="e">
        <f t="shared" si="5"/>
        <v>#DIV/0!</v>
      </c>
      <c r="K15" s="94" t="e">
        <f t="shared" si="5"/>
        <v>#DIV/0!</v>
      </c>
      <c r="L15" s="94" t="e">
        <f t="shared" si="5"/>
        <v>#DIV/0!</v>
      </c>
      <c r="M15" s="94" t="e">
        <f t="shared" si="5"/>
        <v>#DIV/0!</v>
      </c>
      <c r="N15" s="95" t="e">
        <f>SUM(B15:M15)</f>
        <v>#DIV/0!</v>
      </c>
    </row>
    <row r="16" spans="1:19" ht="14.25" thickTop="1" thickBot="1" x14ac:dyDescent="0.25">
      <c r="A16" s="69" t="s">
        <v>245</v>
      </c>
      <c r="B16" s="70" t="s">
        <v>136</v>
      </c>
      <c r="C16" s="70" t="s">
        <v>137</v>
      </c>
      <c r="D16" s="70" t="s">
        <v>138</v>
      </c>
      <c r="E16" s="70" t="s">
        <v>139</v>
      </c>
      <c r="F16" s="70" t="s">
        <v>140</v>
      </c>
      <c r="G16" s="70" t="s">
        <v>141</v>
      </c>
      <c r="H16" s="70" t="s">
        <v>142</v>
      </c>
      <c r="I16" s="70" t="s">
        <v>143</v>
      </c>
      <c r="J16" s="70" t="s">
        <v>144</v>
      </c>
      <c r="K16" s="70" t="s">
        <v>145</v>
      </c>
      <c r="L16" s="70" t="s">
        <v>146</v>
      </c>
      <c r="M16" s="70" t="s">
        <v>147</v>
      </c>
      <c r="N16" s="71" t="s">
        <v>148</v>
      </c>
    </row>
    <row r="17" spans="1:14" ht="16.5" thickTop="1" thickBot="1" x14ac:dyDescent="0.3">
      <c r="A17" s="376" t="s">
        <v>154</v>
      </c>
      <c r="B17" s="377"/>
      <c r="C17" s="377"/>
      <c r="D17" s="377"/>
      <c r="E17" s="377"/>
      <c r="F17" s="377"/>
      <c r="G17" s="377"/>
      <c r="H17" s="377"/>
      <c r="I17" s="377"/>
      <c r="J17" s="377"/>
      <c r="K17" s="377"/>
      <c r="L17" s="377"/>
      <c r="M17" s="377"/>
      <c r="N17" s="378"/>
    </row>
    <row r="18" spans="1:14" ht="14.25" thickTop="1" thickBot="1" x14ac:dyDescent="0.25">
      <c r="A18" s="101" t="s">
        <v>150</v>
      </c>
      <c r="B18" s="79" t="e">
        <f t="shared" ref="B18:M18" si="6">+B8</f>
        <v>#DIV/0!</v>
      </c>
      <c r="C18" s="79" t="e">
        <f t="shared" si="6"/>
        <v>#DIV/0!</v>
      </c>
      <c r="D18" s="79" t="e">
        <f t="shared" si="6"/>
        <v>#DIV/0!</v>
      </c>
      <c r="E18" s="79" t="e">
        <f t="shared" si="6"/>
        <v>#DIV/0!</v>
      </c>
      <c r="F18" s="79" t="e">
        <f t="shared" si="6"/>
        <v>#DIV/0!</v>
      </c>
      <c r="G18" s="79" t="e">
        <f t="shared" si="6"/>
        <v>#DIV/0!</v>
      </c>
      <c r="H18" s="79" t="e">
        <f t="shared" si="6"/>
        <v>#DIV/0!</v>
      </c>
      <c r="I18" s="79" t="e">
        <f t="shared" si="6"/>
        <v>#DIV/0!</v>
      </c>
      <c r="J18" s="79" t="e">
        <f t="shared" si="6"/>
        <v>#DIV/0!</v>
      </c>
      <c r="K18" s="79" t="e">
        <f t="shared" si="6"/>
        <v>#DIV/0!</v>
      </c>
      <c r="L18" s="79" t="e">
        <f t="shared" si="6"/>
        <v>#DIV/0!</v>
      </c>
      <c r="M18" s="79" t="e">
        <f t="shared" si="6"/>
        <v>#DIV/0!</v>
      </c>
      <c r="N18" s="80" t="e">
        <f>SUM(B18:M18)</f>
        <v>#DIV/0!</v>
      </c>
    </row>
    <row r="19" spans="1:14" ht="16.5" thickTop="1" thickBot="1" x14ac:dyDescent="0.3">
      <c r="A19" s="376" t="s">
        <v>155</v>
      </c>
      <c r="B19" s="377"/>
      <c r="C19" s="377"/>
      <c r="D19" s="377"/>
      <c r="E19" s="377"/>
      <c r="F19" s="377"/>
      <c r="G19" s="377"/>
      <c r="H19" s="377"/>
      <c r="I19" s="377"/>
      <c r="J19" s="377"/>
      <c r="K19" s="377"/>
      <c r="L19" s="377"/>
      <c r="M19" s="377"/>
      <c r="N19" s="378"/>
    </row>
    <row r="20" spans="1:14" ht="13.5" thickTop="1" x14ac:dyDescent="0.2">
      <c r="A20" s="72" t="s">
        <v>156</v>
      </c>
      <c r="B20" s="67" t="e">
        <f t="shared" ref="B20:M20" si="7">-B13</f>
        <v>#DIV/0!</v>
      </c>
      <c r="C20" s="67" t="e">
        <f t="shared" si="7"/>
        <v>#DIV/0!</v>
      </c>
      <c r="D20" s="67" t="e">
        <f t="shared" si="7"/>
        <v>#DIV/0!</v>
      </c>
      <c r="E20" s="67" t="e">
        <f t="shared" si="7"/>
        <v>#DIV/0!</v>
      </c>
      <c r="F20" s="67" t="e">
        <f t="shared" si="7"/>
        <v>#DIV/0!</v>
      </c>
      <c r="G20" s="67" t="e">
        <f t="shared" si="7"/>
        <v>#DIV/0!</v>
      </c>
      <c r="H20" s="67" t="e">
        <f t="shared" si="7"/>
        <v>#DIV/0!</v>
      </c>
      <c r="I20" s="67" t="e">
        <f t="shared" si="7"/>
        <v>#DIV/0!</v>
      </c>
      <c r="J20" s="67" t="e">
        <f t="shared" si="7"/>
        <v>#DIV/0!</v>
      </c>
      <c r="K20" s="67" t="e">
        <f t="shared" si="7"/>
        <v>#DIV/0!</v>
      </c>
      <c r="L20" s="67" t="e">
        <f t="shared" si="7"/>
        <v>#DIV/0!</v>
      </c>
      <c r="M20" s="67" t="e">
        <f t="shared" si="7"/>
        <v>#DIV/0!</v>
      </c>
      <c r="N20" s="96" t="e">
        <f t="shared" ref="N20:N34" si="8">SUM(B20:M20)</f>
        <v>#DIV/0!</v>
      </c>
    </row>
    <row r="21" spans="1:14" x14ac:dyDescent="0.2">
      <c r="A21" s="58" t="s">
        <v>187</v>
      </c>
      <c r="B21" s="55">
        <f>-(Prognosetool!I22/1.08)/12</f>
        <v>0</v>
      </c>
      <c r="C21" s="55">
        <f>+B21</f>
        <v>0</v>
      </c>
      <c r="D21" s="55">
        <f>+C21</f>
        <v>0</v>
      </c>
      <c r="E21" s="55">
        <f>+D21</f>
        <v>0</v>
      </c>
      <c r="F21" s="55">
        <f>+E21-((Prognosetool!I22/12.96)*12)*0.08</f>
        <v>0</v>
      </c>
      <c r="G21" s="55">
        <f>+B21</f>
        <v>0</v>
      </c>
      <c r="H21" s="55">
        <f t="shared" ref="H21:M21" si="9">+G21</f>
        <v>0</v>
      </c>
      <c r="I21" s="55">
        <f t="shared" si="9"/>
        <v>0</v>
      </c>
      <c r="J21" s="55">
        <f t="shared" si="9"/>
        <v>0</v>
      </c>
      <c r="K21" s="55">
        <f t="shared" si="9"/>
        <v>0</v>
      </c>
      <c r="L21" s="55">
        <f t="shared" si="9"/>
        <v>0</v>
      </c>
      <c r="M21" s="55">
        <f t="shared" si="9"/>
        <v>0</v>
      </c>
      <c r="N21" s="57">
        <f>SUM(B21:M21)</f>
        <v>0</v>
      </c>
    </row>
    <row r="22" spans="1:14" x14ac:dyDescent="0.2">
      <c r="A22" s="58" t="s">
        <v>157</v>
      </c>
      <c r="B22" s="55">
        <f>-(Prognosetool!I23)/12</f>
        <v>0</v>
      </c>
      <c r="C22" s="55">
        <f t="shared" ref="C22:M27" si="10">+B22</f>
        <v>0</v>
      </c>
      <c r="D22" s="55">
        <f t="shared" si="10"/>
        <v>0</v>
      </c>
      <c r="E22" s="55">
        <f t="shared" si="10"/>
        <v>0</v>
      </c>
      <c r="F22" s="55">
        <f t="shared" si="10"/>
        <v>0</v>
      </c>
      <c r="G22" s="55">
        <f t="shared" si="10"/>
        <v>0</v>
      </c>
      <c r="H22" s="55">
        <f t="shared" si="10"/>
        <v>0</v>
      </c>
      <c r="I22" s="55">
        <f t="shared" si="10"/>
        <v>0</v>
      </c>
      <c r="J22" s="55">
        <f t="shared" si="10"/>
        <v>0</v>
      </c>
      <c r="K22" s="55">
        <f t="shared" si="10"/>
        <v>0</v>
      </c>
      <c r="L22" s="55">
        <f t="shared" si="10"/>
        <v>0</v>
      </c>
      <c r="M22" s="55">
        <f t="shared" si="10"/>
        <v>0</v>
      </c>
      <c r="N22" s="57">
        <f t="shared" si="8"/>
        <v>0</v>
      </c>
    </row>
    <row r="23" spans="1:14" x14ac:dyDescent="0.2">
      <c r="A23" s="58" t="s">
        <v>158</v>
      </c>
      <c r="B23" s="55">
        <f>-(Prognosetool!I24*1.21)/12</f>
        <v>0</v>
      </c>
      <c r="C23" s="55">
        <f t="shared" si="10"/>
        <v>0</v>
      </c>
      <c r="D23" s="55">
        <f>+C23</f>
        <v>0</v>
      </c>
      <c r="E23" s="55">
        <f>+D23</f>
        <v>0</v>
      </c>
      <c r="F23" s="55">
        <f>+E23</f>
        <v>0</v>
      </c>
      <c r="G23" s="55">
        <f>+F23</f>
        <v>0</v>
      </c>
      <c r="H23" s="55">
        <f t="shared" si="10"/>
        <v>0</v>
      </c>
      <c r="I23" s="55">
        <f t="shared" si="10"/>
        <v>0</v>
      </c>
      <c r="J23" s="55">
        <f t="shared" si="10"/>
        <v>0</v>
      </c>
      <c r="K23" s="55">
        <f t="shared" si="10"/>
        <v>0</v>
      </c>
      <c r="L23" s="55">
        <f t="shared" si="10"/>
        <v>0</v>
      </c>
      <c r="M23" s="55">
        <f t="shared" si="10"/>
        <v>0</v>
      </c>
      <c r="N23" s="57">
        <f t="shared" si="8"/>
        <v>0</v>
      </c>
    </row>
    <row r="24" spans="1:14" x14ac:dyDescent="0.2">
      <c r="A24" s="58" t="s">
        <v>159</v>
      </c>
      <c r="B24" s="55">
        <f>-((Prognosetool!I25+Prognosetool!I26+Prognosetool!I27)*1.21)/12</f>
        <v>0</v>
      </c>
      <c r="C24" s="55">
        <f t="shared" si="10"/>
        <v>0</v>
      </c>
      <c r="D24" s="55">
        <f t="shared" si="10"/>
        <v>0</v>
      </c>
      <c r="E24" s="55">
        <f t="shared" si="10"/>
        <v>0</v>
      </c>
      <c r="F24" s="55">
        <f t="shared" si="10"/>
        <v>0</v>
      </c>
      <c r="G24" s="55">
        <f t="shared" si="10"/>
        <v>0</v>
      </c>
      <c r="H24" s="55">
        <f t="shared" si="10"/>
        <v>0</v>
      </c>
      <c r="I24" s="55">
        <f t="shared" si="10"/>
        <v>0</v>
      </c>
      <c r="J24" s="55">
        <f t="shared" si="10"/>
        <v>0</v>
      </c>
      <c r="K24" s="55">
        <f t="shared" si="10"/>
        <v>0</v>
      </c>
      <c r="L24" s="55">
        <f t="shared" si="10"/>
        <v>0</v>
      </c>
      <c r="M24" s="55">
        <f t="shared" si="10"/>
        <v>0</v>
      </c>
      <c r="N24" s="57">
        <f t="shared" si="8"/>
        <v>0</v>
      </c>
    </row>
    <row r="25" spans="1:14" x14ac:dyDescent="0.2">
      <c r="A25" s="58" t="s">
        <v>20</v>
      </c>
      <c r="B25" s="55">
        <f>-(Prognosetool!I35)/12</f>
        <v>0</v>
      </c>
      <c r="C25" s="55">
        <f t="shared" si="10"/>
        <v>0</v>
      </c>
      <c r="D25" s="55">
        <f t="shared" si="10"/>
        <v>0</v>
      </c>
      <c r="E25" s="55">
        <f t="shared" si="10"/>
        <v>0</v>
      </c>
      <c r="F25" s="55">
        <f t="shared" si="10"/>
        <v>0</v>
      </c>
      <c r="G25" s="55">
        <f t="shared" si="10"/>
        <v>0</v>
      </c>
      <c r="H25" s="55">
        <f t="shared" si="10"/>
        <v>0</v>
      </c>
      <c r="I25" s="55">
        <f t="shared" si="10"/>
        <v>0</v>
      </c>
      <c r="J25" s="55">
        <f t="shared" si="10"/>
        <v>0</v>
      </c>
      <c r="K25" s="55">
        <f t="shared" si="10"/>
        <v>0</v>
      </c>
      <c r="L25" s="55">
        <f t="shared" si="10"/>
        <v>0</v>
      </c>
      <c r="M25" s="55">
        <f t="shared" si="10"/>
        <v>0</v>
      </c>
      <c r="N25" s="57">
        <f t="shared" si="8"/>
        <v>0</v>
      </c>
    </row>
    <row r="26" spans="1:14" x14ac:dyDescent="0.2">
      <c r="A26" s="58" t="s">
        <v>205</v>
      </c>
      <c r="B26" s="55">
        <f>-(Prognosetool!I45)/12</f>
        <v>0</v>
      </c>
      <c r="C26" s="55">
        <f>+B26</f>
        <v>0</v>
      </c>
      <c r="D26" s="55">
        <f t="shared" si="10"/>
        <v>0</v>
      </c>
      <c r="E26" s="55">
        <f t="shared" si="10"/>
        <v>0</v>
      </c>
      <c r="F26" s="55">
        <f t="shared" si="10"/>
        <v>0</v>
      </c>
      <c r="G26" s="55">
        <f t="shared" si="10"/>
        <v>0</v>
      </c>
      <c r="H26" s="55">
        <f t="shared" si="10"/>
        <v>0</v>
      </c>
      <c r="I26" s="55">
        <f t="shared" si="10"/>
        <v>0</v>
      </c>
      <c r="J26" s="55">
        <f t="shared" si="10"/>
        <v>0</v>
      </c>
      <c r="K26" s="55">
        <f t="shared" si="10"/>
        <v>0</v>
      </c>
      <c r="L26" s="55">
        <f t="shared" si="10"/>
        <v>0</v>
      </c>
      <c r="M26" s="55">
        <f t="shared" si="10"/>
        <v>0</v>
      </c>
      <c r="N26" s="57">
        <f t="shared" si="8"/>
        <v>0</v>
      </c>
    </row>
    <row r="27" spans="1:14" x14ac:dyDescent="0.2">
      <c r="A27" s="58" t="s">
        <v>204</v>
      </c>
      <c r="B27" s="55">
        <f>-(Prognosetool!I46)/12</f>
        <v>0</v>
      </c>
      <c r="C27" s="55">
        <f t="shared" si="10"/>
        <v>0</v>
      </c>
      <c r="D27" s="55">
        <f t="shared" ref="D27" si="11">+C27</f>
        <v>0</v>
      </c>
      <c r="E27" s="55">
        <f t="shared" ref="E27" si="12">+D27</f>
        <v>0</v>
      </c>
      <c r="F27" s="55">
        <f t="shared" ref="F27" si="13">+E27</f>
        <v>0</v>
      </c>
      <c r="G27" s="55">
        <f t="shared" ref="G27" si="14">+F27</f>
        <v>0</v>
      </c>
      <c r="H27" s="55">
        <f t="shared" ref="H27" si="15">+G27</f>
        <v>0</v>
      </c>
      <c r="I27" s="55">
        <f t="shared" ref="I27" si="16">+H27</f>
        <v>0</v>
      </c>
      <c r="J27" s="55">
        <f t="shared" ref="J27" si="17">+I27</f>
        <v>0</v>
      </c>
      <c r="K27" s="55">
        <f t="shared" ref="K27" si="18">+J27</f>
        <v>0</v>
      </c>
      <c r="L27" s="55">
        <f t="shared" ref="L27" si="19">+K27</f>
        <v>0</v>
      </c>
      <c r="M27" s="55">
        <f t="shared" ref="M27" si="20">+L27</f>
        <v>0</v>
      </c>
      <c r="N27" s="57">
        <f t="shared" si="8"/>
        <v>0</v>
      </c>
    </row>
    <row r="28" spans="1:14" x14ac:dyDescent="0.2">
      <c r="A28" s="58" t="s">
        <v>161</v>
      </c>
      <c r="B28" s="55">
        <f>-(Prognosetool!I47)/12</f>
        <v>0</v>
      </c>
      <c r="C28" s="55">
        <f t="shared" ref="C28:M28" si="21">+B28</f>
        <v>0</v>
      </c>
      <c r="D28" s="55">
        <f t="shared" si="21"/>
        <v>0</v>
      </c>
      <c r="E28" s="55">
        <f t="shared" si="21"/>
        <v>0</v>
      </c>
      <c r="F28" s="55">
        <f t="shared" si="21"/>
        <v>0</v>
      </c>
      <c r="G28" s="55">
        <f t="shared" si="21"/>
        <v>0</v>
      </c>
      <c r="H28" s="55">
        <f t="shared" si="21"/>
        <v>0</v>
      </c>
      <c r="I28" s="55">
        <f t="shared" si="21"/>
        <v>0</v>
      </c>
      <c r="J28" s="55">
        <f t="shared" si="21"/>
        <v>0</v>
      </c>
      <c r="K28" s="55">
        <f t="shared" si="21"/>
        <v>0</v>
      </c>
      <c r="L28" s="55">
        <f t="shared" si="21"/>
        <v>0</v>
      </c>
      <c r="M28" s="55">
        <f t="shared" si="21"/>
        <v>0</v>
      </c>
      <c r="N28" s="57">
        <f t="shared" si="8"/>
        <v>0</v>
      </c>
    </row>
    <row r="29" spans="1:14" x14ac:dyDescent="0.2">
      <c r="A29" s="58" t="s">
        <v>162</v>
      </c>
      <c r="B29" s="55">
        <f>-'Aflossingen-nabetalingen 2024'!V3</f>
        <v>0</v>
      </c>
      <c r="C29" s="55">
        <f>-'Aflossingen-nabetalingen 2024'!V4</f>
        <v>0</v>
      </c>
      <c r="D29" s="55">
        <f>-'Aflossingen-nabetalingen 2024'!V5</f>
        <v>0</v>
      </c>
      <c r="E29" s="55">
        <f>-'Aflossingen-nabetalingen 2024'!V6</f>
        <v>0</v>
      </c>
      <c r="F29" s="55">
        <f>-'Aflossingen-nabetalingen 2024'!V7</f>
        <v>0</v>
      </c>
      <c r="G29" s="55">
        <f>-'Aflossingen-nabetalingen 2024'!V8</f>
        <v>0</v>
      </c>
      <c r="H29" s="55">
        <f>-'Aflossingen-nabetalingen 2024'!V9</f>
        <v>0</v>
      </c>
      <c r="I29" s="55">
        <f>-'Aflossingen-nabetalingen 2024'!V10</f>
        <v>0</v>
      </c>
      <c r="J29" s="55">
        <f>-'Aflossingen-nabetalingen 2024'!V11</f>
        <v>0</v>
      </c>
      <c r="K29" s="55">
        <f>-'Aflossingen-nabetalingen 2024'!V12</f>
        <v>0</v>
      </c>
      <c r="L29" s="55">
        <f>-'Aflossingen-nabetalingen 2024'!V13</f>
        <v>0</v>
      </c>
      <c r="M29" s="55">
        <f>-'Aflossingen-nabetalingen 2024'!V14</f>
        <v>0</v>
      </c>
      <c r="N29" s="57">
        <f t="shared" si="8"/>
        <v>0</v>
      </c>
    </row>
    <row r="30" spans="1:14" x14ac:dyDescent="0.2">
      <c r="A30" s="58" t="s">
        <v>190</v>
      </c>
      <c r="B30" s="55">
        <f>-'Aflossingen-nabetalingen 2024'!V25</f>
        <v>0</v>
      </c>
      <c r="C30" s="55">
        <f>-'Aflossingen-nabetalingen 2024'!V26</f>
        <v>0</v>
      </c>
      <c r="D30" s="55">
        <f>-'Aflossingen-nabetalingen 2024'!V27</f>
        <v>0</v>
      </c>
      <c r="E30" s="55">
        <f>-'Aflossingen-nabetalingen 2024'!V28</f>
        <v>0</v>
      </c>
      <c r="F30" s="55">
        <f>-'Aflossingen-nabetalingen 2024'!V29</f>
        <v>0</v>
      </c>
      <c r="G30" s="55">
        <f>-'Aflossingen-nabetalingen 2024'!V30</f>
        <v>0</v>
      </c>
      <c r="H30" s="55">
        <f>-'Aflossingen-nabetalingen 2024'!V31</f>
        <v>0</v>
      </c>
      <c r="I30" s="55">
        <f>-'Aflossingen-nabetalingen 2024'!V32</f>
        <v>0</v>
      </c>
      <c r="J30" s="55">
        <f>-'Aflossingen-nabetalingen 2024'!V33</f>
        <v>0</v>
      </c>
      <c r="K30" s="55">
        <f>-'Aflossingen-nabetalingen 2024'!V34</f>
        <v>0</v>
      </c>
      <c r="L30" s="55">
        <f>-'Aflossingen-nabetalingen 2024'!V35</f>
        <v>0</v>
      </c>
      <c r="M30" s="55">
        <f>-'Aflossingen-nabetalingen 2024'!V36</f>
        <v>0</v>
      </c>
      <c r="N30" s="57">
        <f t="shared" si="8"/>
        <v>0</v>
      </c>
    </row>
    <row r="31" spans="1:14" x14ac:dyDescent="0.2">
      <c r="A31" s="58" t="s">
        <v>254</v>
      </c>
      <c r="B31" s="55">
        <f>'Aflossingen-nabetalingen 2024'!V48</f>
        <v>0</v>
      </c>
      <c r="C31" s="55">
        <f>'Aflossingen-nabetalingen 2024'!V49</f>
        <v>0</v>
      </c>
      <c r="D31" s="55">
        <f>'Aflossingen-nabetalingen 2024'!V50</f>
        <v>0</v>
      </c>
      <c r="E31" s="55">
        <f>'Aflossingen-nabetalingen 2024'!V51</f>
        <v>0</v>
      </c>
      <c r="F31" s="55">
        <f>'Aflossingen-nabetalingen 2024'!V52</f>
        <v>0</v>
      </c>
      <c r="G31" s="55">
        <f>'Aflossingen-nabetalingen 2024'!V53</f>
        <v>0</v>
      </c>
      <c r="H31" s="55">
        <f>-'Aflossingen-nabetalingen 2024'!V54</f>
        <v>0</v>
      </c>
      <c r="I31" s="55">
        <f>'Aflossingen-nabetalingen 2024'!V55</f>
        <v>0</v>
      </c>
      <c r="J31" s="55">
        <f>'Aflossingen-nabetalingen 2024'!V56</f>
        <v>0</v>
      </c>
      <c r="K31" s="55">
        <f>'Aflossingen-nabetalingen 2024'!V57</f>
        <v>0</v>
      </c>
      <c r="L31" s="55">
        <f>'Aflossingen-nabetalingen 2024'!V58</f>
        <v>0</v>
      </c>
      <c r="M31" s="55">
        <f>-'Aflossingen-nabetalingen 2024'!V59</f>
        <v>0</v>
      </c>
      <c r="N31" s="57">
        <f>SUM(B31:M31)</f>
        <v>0</v>
      </c>
    </row>
    <row r="32" spans="1:14" x14ac:dyDescent="0.2">
      <c r="A32" s="58" t="s">
        <v>255</v>
      </c>
      <c r="B32" s="55">
        <f>+'Aflossingen-nabetalingen 2024'!I71</f>
        <v>0</v>
      </c>
      <c r="C32" s="55">
        <f>+'Aflossingen-nabetalingen 2024'!I72</f>
        <v>0</v>
      </c>
      <c r="D32" s="55">
        <f>+'Aflossingen-nabetalingen 2024'!I73</f>
        <v>0</v>
      </c>
      <c r="E32" s="55">
        <f>+'Aflossingen-nabetalingen 2024'!I74</f>
        <v>0</v>
      </c>
      <c r="F32" s="55">
        <f>+'Aflossingen-nabetalingen 2024'!I75</f>
        <v>0</v>
      </c>
      <c r="G32" s="55">
        <f>+'Aflossingen-nabetalingen 2024'!I76</f>
        <v>0</v>
      </c>
      <c r="H32" s="55">
        <f>+'Aflossingen-nabetalingen 2024'!I77</f>
        <v>0</v>
      </c>
      <c r="I32" s="55">
        <f>+'Aflossingen-nabetalingen 2024'!I78</f>
        <v>0</v>
      </c>
      <c r="J32" s="55">
        <f>+'Aflossingen-nabetalingen 2024'!I79</f>
        <v>0</v>
      </c>
      <c r="K32" s="55">
        <f>+'Aflossingen-nabetalingen 2024'!I80</f>
        <v>0</v>
      </c>
      <c r="L32" s="55">
        <f>+'Aflossingen-nabetalingen 2024'!I81</f>
        <v>0</v>
      </c>
      <c r="M32" s="55">
        <f>+'Aflossingen-nabetalingen 2024'!I82</f>
        <v>0</v>
      </c>
      <c r="N32" s="57">
        <f t="shared" si="8"/>
        <v>0</v>
      </c>
    </row>
    <row r="33" spans="1:18" ht="13.5" thickBot="1" x14ac:dyDescent="0.25">
      <c r="A33" s="74" t="str">
        <f>+'[1]Exploitatie Ganswijk totaal'!A24</f>
        <v/>
      </c>
      <c r="B33" s="97"/>
      <c r="C33" s="97"/>
      <c r="D33" s="97"/>
      <c r="E33" s="97"/>
      <c r="F33" s="97"/>
      <c r="G33" s="97"/>
      <c r="H33" s="97"/>
      <c r="I33" s="97"/>
      <c r="J33" s="97"/>
      <c r="K33" s="97"/>
      <c r="L33" s="97"/>
      <c r="M33" s="97"/>
      <c r="N33" s="98"/>
    </row>
    <row r="34" spans="1:18" ht="14.25" thickTop="1" thickBot="1" x14ac:dyDescent="0.25">
      <c r="A34" s="101" t="s">
        <v>163</v>
      </c>
      <c r="B34" s="79" t="e">
        <f t="shared" ref="B34:M34" si="22">SUM(B20:B33)</f>
        <v>#DIV/0!</v>
      </c>
      <c r="C34" s="79" t="e">
        <f t="shared" si="22"/>
        <v>#DIV/0!</v>
      </c>
      <c r="D34" s="79" t="e">
        <f t="shared" si="22"/>
        <v>#DIV/0!</v>
      </c>
      <c r="E34" s="79" t="e">
        <f t="shared" si="22"/>
        <v>#DIV/0!</v>
      </c>
      <c r="F34" s="79" t="e">
        <f t="shared" si="22"/>
        <v>#DIV/0!</v>
      </c>
      <c r="G34" s="79" t="e">
        <f t="shared" si="22"/>
        <v>#DIV/0!</v>
      </c>
      <c r="H34" s="79" t="e">
        <f t="shared" si="22"/>
        <v>#DIV/0!</v>
      </c>
      <c r="I34" s="79" t="e">
        <f t="shared" si="22"/>
        <v>#DIV/0!</v>
      </c>
      <c r="J34" s="79" t="e">
        <f t="shared" si="22"/>
        <v>#DIV/0!</v>
      </c>
      <c r="K34" s="79" t="e">
        <f t="shared" si="22"/>
        <v>#DIV/0!</v>
      </c>
      <c r="L34" s="79" t="e">
        <f t="shared" si="22"/>
        <v>#DIV/0!</v>
      </c>
      <c r="M34" s="79" t="e">
        <f t="shared" si="22"/>
        <v>#DIV/0!</v>
      </c>
      <c r="N34" s="80" t="e">
        <f t="shared" si="8"/>
        <v>#DIV/0!</v>
      </c>
    </row>
    <row r="35" spans="1:18" ht="13.5" thickTop="1" x14ac:dyDescent="0.2">
      <c r="A35" s="72"/>
      <c r="B35" s="73"/>
      <c r="C35" s="73"/>
      <c r="D35" s="73"/>
      <c r="E35" s="73"/>
      <c r="F35" s="73"/>
      <c r="G35" s="73"/>
      <c r="H35" s="73"/>
      <c r="I35" s="73"/>
      <c r="J35" s="73"/>
      <c r="K35" s="73"/>
      <c r="L35" s="73"/>
      <c r="M35" s="73"/>
      <c r="N35" s="76"/>
    </row>
    <row r="36" spans="1:18" x14ac:dyDescent="0.2">
      <c r="A36" s="56" t="s">
        <v>164</v>
      </c>
      <c r="B36" s="55" t="e">
        <f t="shared" ref="B36:M36" si="23">-B9+B14</f>
        <v>#DIV/0!</v>
      </c>
      <c r="C36" s="55" t="e">
        <f t="shared" si="23"/>
        <v>#DIV/0!</v>
      </c>
      <c r="D36" s="55" t="e">
        <f t="shared" si="23"/>
        <v>#DIV/0!</v>
      </c>
      <c r="E36" s="55" t="e">
        <f t="shared" si="23"/>
        <v>#DIV/0!</v>
      </c>
      <c r="F36" s="55" t="e">
        <f t="shared" si="23"/>
        <v>#DIV/0!</v>
      </c>
      <c r="G36" s="55" t="e">
        <f t="shared" si="23"/>
        <v>#DIV/0!</v>
      </c>
      <c r="H36" s="55" t="e">
        <f t="shared" si="23"/>
        <v>#DIV/0!</v>
      </c>
      <c r="I36" s="55" t="e">
        <f t="shared" si="23"/>
        <v>#DIV/0!</v>
      </c>
      <c r="J36" s="55" t="e">
        <f t="shared" si="23"/>
        <v>#DIV/0!</v>
      </c>
      <c r="K36" s="55" t="e">
        <f t="shared" si="23"/>
        <v>#DIV/0!</v>
      </c>
      <c r="L36" s="55" t="e">
        <f t="shared" si="23"/>
        <v>#DIV/0!</v>
      </c>
      <c r="M36" s="55" t="e">
        <f t="shared" si="23"/>
        <v>#DIV/0!</v>
      </c>
      <c r="N36" s="57" t="e">
        <f>SUM(B36:M36)</f>
        <v>#DIV/0!</v>
      </c>
      <c r="P36" s="38"/>
    </row>
    <row r="37" spans="1:18" x14ac:dyDescent="0.2">
      <c r="A37" s="56" t="s">
        <v>165</v>
      </c>
      <c r="B37" s="92">
        <f>-((+B23+B24)-((+B23+B24)/1.21))</f>
        <v>0</v>
      </c>
      <c r="C37" s="92">
        <f>+B37</f>
        <v>0</v>
      </c>
      <c r="D37" s="92">
        <f t="shared" ref="D37:M37" si="24">+C37</f>
        <v>0</v>
      </c>
      <c r="E37" s="92">
        <f t="shared" si="24"/>
        <v>0</v>
      </c>
      <c r="F37" s="92">
        <f t="shared" si="24"/>
        <v>0</v>
      </c>
      <c r="G37" s="92">
        <f t="shared" si="24"/>
        <v>0</v>
      </c>
      <c r="H37" s="92">
        <f t="shared" si="24"/>
        <v>0</v>
      </c>
      <c r="I37" s="92">
        <f t="shared" si="24"/>
        <v>0</v>
      </c>
      <c r="J37" s="92">
        <f t="shared" si="24"/>
        <v>0</v>
      </c>
      <c r="K37" s="92">
        <f t="shared" si="24"/>
        <v>0</v>
      </c>
      <c r="L37" s="92">
        <f t="shared" si="24"/>
        <v>0</v>
      </c>
      <c r="M37" s="92">
        <f t="shared" si="24"/>
        <v>0</v>
      </c>
      <c r="N37" s="57">
        <f>SUM(B37:M37)</f>
        <v>0</v>
      </c>
    </row>
    <row r="38" spans="1:18" ht="13.5" thickBot="1" x14ac:dyDescent="0.25">
      <c r="A38" s="77"/>
      <c r="B38" s="75"/>
      <c r="C38" s="75"/>
      <c r="D38" s="75"/>
      <c r="E38" s="75"/>
      <c r="F38" s="75"/>
      <c r="G38" s="75"/>
      <c r="H38" s="75"/>
      <c r="I38" s="75"/>
      <c r="J38" s="75"/>
      <c r="K38" s="75"/>
      <c r="L38" s="75"/>
      <c r="M38" s="75"/>
      <c r="N38" s="78"/>
    </row>
    <row r="39" spans="1:18" ht="14.25" thickTop="1" thickBot="1" x14ac:dyDescent="0.25">
      <c r="A39" s="101" t="s">
        <v>166</v>
      </c>
      <c r="B39" s="79" t="e">
        <f t="shared" ref="B39:M39" si="25">+B18+B34+B36+B37</f>
        <v>#DIV/0!</v>
      </c>
      <c r="C39" s="79" t="e">
        <f t="shared" si="25"/>
        <v>#DIV/0!</v>
      </c>
      <c r="D39" s="79" t="e">
        <f t="shared" si="25"/>
        <v>#DIV/0!</v>
      </c>
      <c r="E39" s="79" t="e">
        <f t="shared" si="25"/>
        <v>#DIV/0!</v>
      </c>
      <c r="F39" s="79" t="e">
        <f t="shared" si="25"/>
        <v>#DIV/0!</v>
      </c>
      <c r="G39" s="79" t="e">
        <f t="shared" si="25"/>
        <v>#DIV/0!</v>
      </c>
      <c r="H39" s="79" t="e">
        <f t="shared" si="25"/>
        <v>#DIV/0!</v>
      </c>
      <c r="I39" s="79" t="e">
        <f t="shared" si="25"/>
        <v>#DIV/0!</v>
      </c>
      <c r="J39" s="79" t="e">
        <f t="shared" si="25"/>
        <v>#DIV/0!</v>
      </c>
      <c r="K39" s="79" t="e">
        <f t="shared" si="25"/>
        <v>#DIV/0!</v>
      </c>
      <c r="L39" s="79" t="e">
        <f t="shared" si="25"/>
        <v>#DIV/0!</v>
      </c>
      <c r="M39" s="79" t="e">
        <f t="shared" si="25"/>
        <v>#DIV/0!</v>
      </c>
      <c r="N39" s="80" t="e">
        <f>SUM(B39:M39)</f>
        <v>#DIV/0!</v>
      </c>
      <c r="P39" s="38" t="e">
        <f>+N39-Prognosetool!I51</f>
        <v>#DIV/0!</v>
      </c>
      <c r="R39" s="38"/>
    </row>
    <row r="40" spans="1:18" ht="13.5" thickTop="1" x14ac:dyDescent="0.2">
      <c r="A40" s="72" t="s">
        <v>167</v>
      </c>
      <c r="B40" s="146"/>
      <c r="C40" s="67" t="e">
        <f>+B41</f>
        <v>#DIV/0!</v>
      </c>
      <c r="D40" s="67" t="e">
        <f t="shared" ref="D40:M40" si="26">+C41</f>
        <v>#DIV/0!</v>
      </c>
      <c r="E40" s="67" t="e">
        <f t="shared" si="26"/>
        <v>#DIV/0!</v>
      </c>
      <c r="F40" s="67" t="e">
        <f t="shared" si="26"/>
        <v>#DIV/0!</v>
      </c>
      <c r="G40" s="67" t="e">
        <f t="shared" si="26"/>
        <v>#DIV/0!</v>
      </c>
      <c r="H40" s="67" t="e">
        <f t="shared" si="26"/>
        <v>#DIV/0!</v>
      </c>
      <c r="I40" s="67" t="e">
        <f t="shared" si="26"/>
        <v>#DIV/0!</v>
      </c>
      <c r="J40" s="67" t="e">
        <f t="shared" si="26"/>
        <v>#DIV/0!</v>
      </c>
      <c r="K40" s="67" t="e">
        <f t="shared" si="26"/>
        <v>#DIV/0!</v>
      </c>
      <c r="L40" s="67" t="e">
        <f t="shared" si="26"/>
        <v>#DIV/0!</v>
      </c>
      <c r="M40" s="67" t="e">
        <f t="shared" si="26"/>
        <v>#DIV/0!</v>
      </c>
      <c r="N40" s="68"/>
    </row>
    <row r="41" spans="1:18" ht="13.5" thickBot="1" x14ac:dyDescent="0.25">
      <c r="A41" s="59" t="s">
        <v>168</v>
      </c>
      <c r="B41" s="99" t="e">
        <f>+B40+B39</f>
        <v>#DIV/0!</v>
      </c>
      <c r="C41" s="99" t="e">
        <f>SUM(C39:C40)</f>
        <v>#DIV/0!</v>
      </c>
      <c r="D41" s="99" t="e">
        <f t="shared" ref="D41:M41" si="27">SUM(D39:D40)</f>
        <v>#DIV/0!</v>
      </c>
      <c r="E41" s="99" t="e">
        <f t="shared" si="27"/>
        <v>#DIV/0!</v>
      </c>
      <c r="F41" s="99" t="e">
        <f t="shared" si="27"/>
        <v>#DIV/0!</v>
      </c>
      <c r="G41" s="99" t="e">
        <f t="shared" si="27"/>
        <v>#DIV/0!</v>
      </c>
      <c r="H41" s="99" t="e">
        <f t="shared" si="27"/>
        <v>#DIV/0!</v>
      </c>
      <c r="I41" s="99" t="e">
        <f t="shared" si="27"/>
        <v>#DIV/0!</v>
      </c>
      <c r="J41" s="99" t="e">
        <f t="shared" si="27"/>
        <v>#DIV/0!</v>
      </c>
      <c r="K41" s="99" t="e">
        <f t="shared" si="27"/>
        <v>#DIV/0!</v>
      </c>
      <c r="L41" s="99" t="e">
        <f t="shared" si="27"/>
        <v>#DIV/0!</v>
      </c>
      <c r="M41" s="99" t="e">
        <f t="shared" si="27"/>
        <v>#DIV/0!</v>
      </c>
      <c r="N41" s="100"/>
    </row>
    <row r="42" spans="1:18" ht="13.5" thickTop="1" x14ac:dyDescent="0.2">
      <c r="A42" s="364" t="s">
        <v>348</v>
      </c>
      <c r="B42" s="379"/>
      <c r="C42" s="379"/>
      <c r="D42" s="379"/>
      <c r="E42" s="379"/>
      <c r="F42" s="379"/>
      <c r="G42" s="379"/>
      <c r="H42" s="379"/>
      <c r="I42" s="379"/>
      <c r="J42" s="379"/>
      <c r="K42" s="379"/>
      <c r="L42" s="379"/>
      <c r="M42" s="379"/>
      <c r="N42" s="380"/>
    </row>
    <row r="43" spans="1:18" x14ac:dyDescent="0.2">
      <c r="A43" s="381"/>
      <c r="B43" s="382"/>
      <c r="C43" s="382"/>
      <c r="D43" s="382"/>
      <c r="E43" s="382"/>
      <c r="F43" s="382"/>
      <c r="G43" s="382"/>
      <c r="H43" s="382"/>
      <c r="I43" s="382"/>
      <c r="J43" s="382"/>
      <c r="K43" s="382"/>
      <c r="L43" s="382"/>
      <c r="M43" s="382"/>
      <c r="N43" s="383"/>
    </row>
    <row r="44" spans="1:18" x14ac:dyDescent="0.2">
      <c r="A44" s="381"/>
      <c r="B44" s="382"/>
      <c r="C44" s="382"/>
      <c r="D44" s="382"/>
      <c r="E44" s="382"/>
      <c r="F44" s="382"/>
      <c r="G44" s="382"/>
      <c r="H44" s="382"/>
      <c r="I44" s="382"/>
      <c r="J44" s="382"/>
      <c r="K44" s="382"/>
      <c r="L44" s="382"/>
      <c r="M44" s="382"/>
      <c r="N44" s="383"/>
    </row>
    <row r="45" spans="1:18" x14ac:dyDescent="0.2">
      <c r="A45" s="381"/>
      <c r="B45" s="382"/>
      <c r="C45" s="382"/>
      <c r="D45" s="382"/>
      <c r="E45" s="382"/>
      <c r="F45" s="382"/>
      <c r="G45" s="382"/>
      <c r="H45" s="382"/>
      <c r="I45" s="382"/>
      <c r="J45" s="382"/>
      <c r="K45" s="382"/>
      <c r="L45" s="382"/>
      <c r="M45" s="382"/>
      <c r="N45" s="383"/>
    </row>
    <row r="46" spans="1:18" x14ac:dyDescent="0.2">
      <c r="A46" s="381"/>
      <c r="B46" s="382"/>
      <c r="C46" s="382"/>
      <c r="D46" s="382"/>
      <c r="E46" s="382"/>
      <c r="F46" s="382"/>
      <c r="G46" s="382"/>
      <c r="H46" s="382"/>
      <c r="I46" s="382"/>
      <c r="J46" s="382"/>
      <c r="K46" s="382"/>
      <c r="L46" s="382"/>
      <c r="M46" s="382"/>
      <c r="N46" s="383"/>
    </row>
    <row r="47" spans="1:18" x14ac:dyDescent="0.2">
      <c r="A47" s="381"/>
      <c r="B47" s="382"/>
      <c r="C47" s="382"/>
      <c r="D47" s="382"/>
      <c r="E47" s="382"/>
      <c r="F47" s="382"/>
      <c r="G47" s="382"/>
      <c r="H47" s="382"/>
      <c r="I47" s="382"/>
      <c r="J47" s="382"/>
      <c r="K47" s="382"/>
      <c r="L47" s="382"/>
      <c r="M47" s="382"/>
      <c r="N47" s="383"/>
    </row>
    <row r="48" spans="1:18" x14ac:dyDescent="0.2">
      <c r="A48" s="381"/>
      <c r="B48" s="382"/>
      <c r="C48" s="382"/>
      <c r="D48" s="382"/>
      <c r="E48" s="382"/>
      <c r="F48" s="382"/>
      <c r="G48" s="382"/>
      <c r="H48" s="382"/>
      <c r="I48" s="382"/>
      <c r="J48" s="382"/>
      <c r="K48" s="382"/>
      <c r="L48" s="382"/>
      <c r="M48" s="382"/>
      <c r="N48" s="383"/>
    </row>
    <row r="49" spans="1:14" ht="13.5" thickBot="1" x14ac:dyDescent="0.25">
      <c r="A49" s="384"/>
      <c r="B49" s="385"/>
      <c r="C49" s="385"/>
      <c r="D49" s="385"/>
      <c r="E49" s="385"/>
      <c r="F49" s="385"/>
      <c r="G49" s="385"/>
      <c r="H49" s="385"/>
      <c r="I49" s="385"/>
      <c r="J49" s="385"/>
      <c r="K49" s="385"/>
      <c r="L49" s="385"/>
      <c r="M49" s="385"/>
      <c r="N49" s="386"/>
    </row>
    <row r="50" spans="1:14" ht="13.5" thickTop="1" x14ac:dyDescent="0.2">
      <c r="B50" s="41"/>
      <c r="C50" s="41"/>
      <c r="E50" s="41"/>
      <c r="F50" s="41"/>
      <c r="H50" s="41"/>
      <c r="I50" s="41"/>
    </row>
    <row r="51" spans="1:14" x14ac:dyDescent="0.2">
      <c r="B51" s="41"/>
      <c r="C51" s="41"/>
      <c r="E51" s="41"/>
      <c r="F51" s="41"/>
      <c r="H51" s="41"/>
      <c r="I51" s="41"/>
    </row>
    <row r="52" spans="1:14" x14ac:dyDescent="0.2">
      <c r="B52" s="41"/>
      <c r="C52" s="41"/>
      <c r="E52" s="41"/>
      <c r="F52" s="41"/>
      <c r="H52" s="41"/>
      <c r="I52" s="41"/>
    </row>
    <row r="53" spans="1:14" x14ac:dyDescent="0.2">
      <c r="B53" s="41"/>
      <c r="C53" s="41"/>
      <c r="E53" s="41"/>
      <c r="F53" s="41"/>
      <c r="H53" s="41"/>
      <c r="I53" s="41"/>
    </row>
    <row r="54" spans="1:14" x14ac:dyDescent="0.2">
      <c r="B54" s="41"/>
      <c r="C54" s="41"/>
      <c r="E54" s="41"/>
      <c r="F54" s="41"/>
      <c r="H54" s="41"/>
      <c r="I54" s="41"/>
    </row>
    <row r="55" spans="1:14" x14ac:dyDescent="0.2">
      <c r="B55" s="41"/>
      <c r="C55" s="41"/>
      <c r="E55" s="41"/>
      <c r="F55" s="41"/>
      <c r="H55" s="41"/>
      <c r="I55" s="41"/>
    </row>
    <row r="56" spans="1:14" x14ac:dyDescent="0.2">
      <c r="B56" s="41"/>
      <c r="C56" s="41"/>
      <c r="E56" s="41"/>
      <c r="F56" s="41"/>
      <c r="H56" s="41"/>
      <c r="I56" s="41"/>
    </row>
    <row r="58" spans="1:14" x14ac:dyDescent="0.2">
      <c r="B58" s="40"/>
      <c r="C58" s="40"/>
      <c r="E58" s="40"/>
      <c r="F58" s="40"/>
      <c r="H58" s="40"/>
      <c r="I58" s="40"/>
    </row>
  </sheetData>
  <sheetProtection algorithmName="SHA-512" hashValue="zrGyX9WulO9QY4cUILA8AJlgKqquQCI5YRldFmyroczl7HLtLCwIHPLeqcjMwb0a1z5EOxjDNG5O+MLp+NK9Yg==" saltValue="Cfdw2zCGLjyDRSwad5GnWA==" spinCount="100000" sheet="1" objects="1" scenarios="1"/>
  <mergeCells count="4">
    <mergeCell ref="A1:N1"/>
    <mergeCell ref="A17:N17"/>
    <mergeCell ref="A19:N19"/>
    <mergeCell ref="A42:N49"/>
  </mergeCells>
  <pageMargins left="0.70866141732283472" right="0.70866141732283472" top="0.74803149606299213" bottom="0.74803149606299213" header="0.31496062992125984" footer="0.31496062992125984"/>
  <pageSetup paperSize="9" scale="76" orientation="landscape"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2F43-F8D6-4204-8383-BF0098F1992F}">
  <sheetPr codeName="Blad1"/>
  <dimension ref="A1:S58"/>
  <sheetViews>
    <sheetView topLeftCell="A12" zoomScaleNormal="100" workbookViewId="0">
      <selection activeCell="T20" sqref="T20"/>
    </sheetView>
  </sheetViews>
  <sheetFormatPr defaultColWidth="9.140625" defaultRowHeight="12.75" x14ac:dyDescent="0.2"/>
  <cols>
    <col min="1" max="1" width="38" style="36" customWidth="1"/>
    <col min="2" max="2" width="11.5703125" style="36" customWidth="1"/>
    <col min="3" max="13" width="10" style="36" customWidth="1"/>
    <col min="14" max="14" width="10.42578125" style="36" customWidth="1"/>
    <col min="15" max="15" width="9.140625" style="36"/>
    <col min="16" max="17" width="12" style="36" bestFit="1" customWidth="1"/>
    <col min="18" max="20" width="9.42578125" style="36" bestFit="1" customWidth="1"/>
    <col min="21" max="16384" width="9.140625" style="36"/>
  </cols>
  <sheetData>
    <row r="1" spans="1:19" ht="17.25" thickTop="1" thickBot="1" x14ac:dyDescent="0.3">
      <c r="A1" s="373" t="s">
        <v>246</v>
      </c>
      <c r="B1" s="374"/>
      <c r="C1" s="374"/>
      <c r="D1" s="374"/>
      <c r="E1" s="374"/>
      <c r="F1" s="374"/>
      <c r="G1" s="374"/>
      <c r="H1" s="374"/>
      <c r="I1" s="374"/>
      <c r="J1" s="374"/>
      <c r="K1" s="374"/>
      <c r="L1" s="374"/>
      <c r="M1" s="374"/>
      <c r="N1" s="375"/>
    </row>
    <row r="2" spans="1:19" ht="13.5" thickTop="1" x14ac:dyDescent="0.2">
      <c r="A2" s="60" t="s">
        <v>133</v>
      </c>
      <c r="B2" s="102">
        <f>+B3*1.21</f>
        <v>0</v>
      </c>
      <c r="C2" s="61" t="s">
        <v>134</v>
      </c>
      <c r="D2" s="61"/>
      <c r="E2" s="62"/>
      <c r="F2" s="62"/>
      <c r="G2" s="62"/>
      <c r="H2" s="62"/>
      <c r="I2" s="62"/>
      <c r="J2" s="62"/>
      <c r="K2" s="62"/>
      <c r="L2" s="62"/>
      <c r="M2" s="62"/>
      <c r="N2" s="63"/>
    </row>
    <row r="3" spans="1:19" x14ac:dyDescent="0.2">
      <c r="A3" s="51" t="s">
        <v>133</v>
      </c>
      <c r="B3" s="92">
        <f>+Prognosetool!L18</f>
        <v>0</v>
      </c>
      <c r="C3" s="52" t="s">
        <v>135</v>
      </c>
      <c r="D3" s="53"/>
      <c r="E3" s="53"/>
      <c r="F3" s="53"/>
      <c r="G3" s="53"/>
      <c r="H3" s="53"/>
      <c r="I3" s="53"/>
      <c r="J3" s="53"/>
      <c r="K3" s="53"/>
      <c r="L3" s="53"/>
      <c r="M3" s="53"/>
      <c r="N3" s="54"/>
    </row>
    <row r="4" spans="1:19" x14ac:dyDescent="0.2">
      <c r="A4" s="51" t="s">
        <v>169</v>
      </c>
      <c r="B4" s="224" t="e">
        <f>+Prognosetool!M20</f>
        <v>#DIV/0!</v>
      </c>
      <c r="C4" s="52"/>
      <c r="D4" s="52"/>
      <c r="E4" s="53"/>
      <c r="F4" s="53"/>
      <c r="G4" s="53"/>
      <c r="H4" s="53"/>
      <c r="I4" s="53"/>
      <c r="J4" s="53"/>
      <c r="K4" s="53"/>
      <c r="L4" s="53"/>
      <c r="M4" s="53"/>
      <c r="N4" s="54"/>
    </row>
    <row r="5" spans="1:19" ht="13.5" thickBot="1" x14ac:dyDescent="0.25">
      <c r="A5" s="64" t="s">
        <v>10</v>
      </c>
      <c r="B5" s="225" t="e">
        <f>+B3*(1-B4)</f>
        <v>#DIV/0!</v>
      </c>
      <c r="C5" s="52" t="s">
        <v>135</v>
      </c>
      <c r="D5" s="65"/>
      <c r="E5" s="65"/>
      <c r="F5" s="65"/>
      <c r="G5" s="65"/>
      <c r="H5" s="65"/>
      <c r="I5" s="65"/>
      <c r="J5" s="65"/>
      <c r="K5" s="65"/>
      <c r="L5" s="65"/>
      <c r="M5" s="65"/>
      <c r="N5" s="66"/>
    </row>
    <row r="6" spans="1:19" ht="14.25" thickTop="1" thickBot="1" x14ac:dyDescent="0.25">
      <c r="A6" s="87" t="s">
        <v>193</v>
      </c>
      <c r="B6" s="88" t="s">
        <v>136</v>
      </c>
      <c r="C6" s="88" t="s">
        <v>137</v>
      </c>
      <c r="D6" s="88" t="s">
        <v>138</v>
      </c>
      <c r="E6" s="88" t="s">
        <v>139</v>
      </c>
      <c r="F6" s="88" t="s">
        <v>140</v>
      </c>
      <c r="G6" s="88" t="s">
        <v>141</v>
      </c>
      <c r="H6" s="88" t="s">
        <v>142</v>
      </c>
      <c r="I6" s="88" t="s">
        <v>143</v>
      </c>
      <c r="J6" s="88" t="s">
        <v>144</v>
      </c>
      <c r="K6" s="88" t="s">
        <v>145</v>
      </c>
      <c r="L6" s="88" t="s">
        <v>146</v>
      </c>
      <c r="M6" s="88" t="s">
        <v>147</v>
      </c>
      <c r="N6" s="89" t="s">
        <v>148</v>
      </c>
    </row>
    <row r="7" spans="1:19" ht="13.5" thickTop="1" x14ac:dyDescent="0.2">
      <c r="A7" s="60" t="s">
        <v>149</v>
      </c>
      <c r="B7" s="226" t="e">
        <f>+'Omzet per maand 2021-2026'!O3</f>
        <v>#DIV/0!</v>
      </c>
      <c r="C7" s="226" t="e">
        <f>+'Omzet per maand 2021-2026'!O4</f>
        <v>#DIV/0!</v>
      </c>
      <c r="D7" s="226" t="e">
        <f>+'Omzet per maand 2021-2026'!O5</f>
        <v>#DIV/0!</v>
      </c>
      <c r="E7" s="226" t="e">
        <f>+'Omzet per maand 2021-2026'!O6</f>
        <v>#DIV/0!</v>
      </c>
      <c r="F7" s="226" t="e">
        <f>+'Omzet per maand 2021-2026'!O7</f>
        <v>#DIV/0!</v>
      </c>
      <c r="G7" s="226" t="e">
        <f>+'Omzet per maand 2021-2026'!O8</f>
        <v>#DIV/0!</v>
      </c>
      <c r="H7" s="226" t="e">
        <f>+'Omzet per maand 2021-2026'!O9</f>
        <v>#DIV/0!</v>
      </c>
      <c r="I7" s="226" t="e">
        <f>+'Omzet per maand 2021-2026'!O10</f>
        <v>#DIV/0!</v>
      </c>
      <c r="J7" s="226" t="e">
        <f>+'Omzet per maand 2021-2026'!O11</f>
        <v>#DIV/0!</v>
      </c>
      <c r="K7" s="226" t="e">
        <f>+'Omzet per maand 2021-2026'!O12</f>
        <v>#DIV/0!</v>
      </c>
      <c r="L7" s="226" t="e">
        <f>+'Omzet per maand 2021-2026'!O13</f>
        <v>#DIV/0!</v>
      </c>
      <c r="M7" s="226" t="e">
        <f>+'Omzet per maand 2021-2026'!O14</f>
        <v>#DIV/0!</v>
      </c>
      <c r="N7" s="227" t="e">
        <f>SUM(B7:M7)</f>
        <v>#DIV/0!</v>
      </c>
      <c r="O7" s="39"/>
    </row>
    <row r="8" spans="1:19" x14ac:dyDescent="0.2">
      <c r="A8" s="51" t="s">
        <v>150</v>
      </c>
      <c r="B8" s="83" t="e">
        <f>+$B$2*B7</f>
        <v>#DIV/0!</v>
      </c>
      <c r="C8" s="83" t="e">
        <f t="shared" ref="C8:M8" si="0">+$B$2*C7</f>
        <v>#DIV/0!</v>
      </c>
      <c r="D8" s="83" t="e">
        <f t="shared" si="0"/>
        <v>#DIV/0!</v>
      </c>
      <c r="E8" s="83" t="e">
        <f t="shared" si="0"/>
        <v>#DIV/0!</v>
      </c>
      <c r="F8" s="83" t="e">
        <f t="shared" si="0"/>
        <v>#DIV/0!</v>
      </c>
      <c r="G8" s="83" t="e">
        <f t="shared" si="0"/>
        <v>#DIV/0!</v>
      </c>
      <c r="H8" s="83" t="e">
        <f t="shared" si="0"/>
        <v>#DIV/0!</v>
      </c>
      <c r="I8" s="83" t="e">
        <f t="shared" si="0"/>
        <v>#DIV/0!</v>
      </c>
      <c r="J8" s="83" t="e">
        <f t="shared" si="0"/>
        <v>#DIV/0!</v>
      </c>
      <c r="K8" s="83" t="e">
        <f t="shared" si="0"/>
        <v>#DIV/0!</v>
      </c>
      <c r="L8" s="83" t="e">
        <f t="shared" si="0"/>
        <v>#DIV/0!</v>
      </c>
      <c r="M8" s="83" t="e">
        <f t="shared" si="0"/>
        <v>#DIV/0!</v>
      </c>
      <c r="N8" s="84" t="e">
        <f>SUM(B8:M8)</f>
        <v>#DIV/0!</v>
      </c>
    </row>
    <row r="9" spans="1:19" x14ac:dyDescent="0.2">
      <c r="A9" s="51" t="s">
        <v>151</v>
      </c>
      <c r="B9" s="83" t="e">
        <f>+B8-(B8/1.21)</f>
        <v>#DIV/0!</v>
      </c>
      <c r="C9" s="83" t="e">
        <f t="shared" ref="C9:M9" si="1">+C8-(C8/1.21)</f>
        <v>#DIV/0!</v>
      </c>
      <c r="D9" s="83" t="e">
        <f t="shared" si="1"/>
        <v>#DIV/0!</v>
      </c>
      <c r="E9" s="83" t="e">
        <f t="shared" si="1"/>
        <v>#DIV/0!</v>
      </c>
      <c r="F9" s="83" t="e">
        <f t="shared" si="1"/>
        <v>#DIV/0!</v>
      </c>
      <c r="G9" s="83" t="e">
        <f t="shared" si="1"/>
        <v>#DIV/0!</v>
      </c>
      <c r="H9" s="83" t="e">
        <f t="shared" si="1"/>
        <v>#DIV/0!</v>
      </c>
      <c r="I9" s="83" t="e">
        <f t="shared" si="1"/>
        <v>#DIV/0!</v>
      </c>
      <c r="J9" s="83" t="e">
        <f t="shared" si="1"/>
        <v>#DIV/0!</v>
      </c>
      <c r="K9" s="83" t="e">
        <f t="shared" si="1"/>
        <v>#DIV/0!</v>
      </c>
      <c r="L9" s="83" t="e">
        <f t="shared" si="1"/>
        <v>#DIV/0!</v>
      </c>
      <c r="M9" s="83" t="e">
        <f t="shared" si="1"/>
        <v>#DIV/0!</v>
      </c>
      <c r="N9" s="84" t="e">
        <f>SUM(B9:M9)</f>
        <v>#DIV/0!</v>
      </c>
      <c r="R9" s="38"/>
      <c r="S9" s="38"/>
    </row>
    <row r="10" spans="1:19" ht="13.5" thickBot="1" x14ac:dyDescent="0.25">
      <c r="A10" s="64" t="s">
        <v>152</v>
      </c>
      <c r="B10" s="85" t="e">
        <f>+B8-B9</f>
        <v>#DIV/0!</v>
      </c>
      <c r="C10" s="85" t="e">
        <f t="shared" ref="C10:M10" si="2">+C8-C9</f>
        <v>#DIV/0!</v>
      </c>
      <c r="D10" s="85" t="e">
        <f t="shared" si="2"/>
        <v>#DIV/0!</v>
      </c>
      <c r="E10" s="85" t="e">
        <f t="shared" si="2"/>
        <v>#DIV/0!</v>
      </c>
      <c r="F10" s="85" t="e">
        <f t="shared" si="2"/>
        <v>#DIV/0!</v>
      </c>
      <c r="G10" s="85" t="e">
        <f t="shared" si="2"/>
        <v>#DIV/0!</v>
      </c>
      <c r="H10" s="85" t="e">
        <f t="shared" si="2"/>
        <v>#DIV/0!</v>
      </c>
      <c r="I10" s="85" t="e">
        <f t="shared" si="2"/>
        <v>#DIV/0!</v>
      </c>
      <c r="J10" s="85" t="e">
        <f t="shared" si="2"/>
        <v>#DIV/0!</v>
      </c>
      <c r="K10" s="85" t="e">
        <f t="shared" si="2"/>
        <v>#DIV/0!</v>
      </c>
      <c r="L10" s="85" t="e">
        <f t="shared" si="2"/>
        <v>#DIV/0!</v>
      </c>
      <c r="M10" s="85" t="e">
        <f t="shared" si="2"/>
        <v>#DIV/0!</v>
      </c>
      <c r="N10" s="86" t="e">
        <f>SUM(B10:M10)</f>
        <v>#DIV/0!</v>
      </c>
    </row>
    <row r="11" spans="1:19" ht="14.25" thickTop="1" thickBot="1" x14ac:dyDescent="0.25">
      <c r="A11" s="87" t="s">
        <v>194</v>
      </c>
      <c r="B11" s="88" t="s">
        <v>136</v>
      </c>
      <c r="C11" s="88" t="s">
        <v>137</v>
      </c>
      <c r="D11" s="88" t="s">
        <v>138</v>
      </c>
      <c r="E11" s="88" t="s">
        <v>139</v>
      </c>
      <c r="F11" s="88" t="s">
        <v>140</v>
      </c>
      <c r="G11" s="88" t="s">
        <v>141</v>
      </c>
      <c r="H11" s="88" t="s">
        <v>142</v>
      </c>
      <c r="I11" s="88" t="s">
        <v>143</v>
      </c>
      <c r="J11" s="88" t="s">
        <v>144</v>
      </c>
      <c r="K11" s="88" t="s">
        <v>145</v>
      </c>
      <c r="L11" s="88" t="s">
        <v>146</v>
      </c>
      <c r="M11" s="88" t="s">
        <v>147</v>
      </c>
      <c r="N11" s="89" t="s">
        <v>148</v>
      </c>
    </row>
    <row r="12" spans="1:19" ht="13.5" thickTop="1" x14ac:dyDescent="0.2">
      <c r="A12" s="60" t="s">
        <v>153</v>
      </c>
      <c r="B12" s="228" t="e">
        <f>+'Inkoop per maand 2021-2026'!O3</f>
        <v>#DIV/0!</v>
      </c>
      <c r="C12" s="228" t="e">
        <f>+'Inkoop per maand 2021-2026'!O4</f>
        <v>#DIV/0!</v>
      </c>
      <c r="D12" s="228" t="e">
        <f>+'Inkoop per maand 2021-2026'!O5</f>
        <v>#DIV/0!</v>
      </c>
      <c r="E12" s="228" t="e">
        <f>+'Inkoop per maand 2021-2026'!O6</f>
        <v>#DIV/0!</v>
      </c>
      <c r="F12" s="228" t="e">
        <f>+'Inkoop per maand 2021-2026'!O7</f>
        <v>#DIV/0!</v>
      </c>
      <c r="G12" s="228" t="e">
        <f>+'Inkoop per maand 2021-2026'!O8</f>
        <v>#DIV/0!</v>
      </c>
      <c r="H12" s="228" t="e">
        <f>+'Inkoop per maand 2021-2026'!O9</f>
        <v>#DIV/0!</v>
      </c>
      <c r="I12" s="228" t="e">
        <f>+'Inkoop per maand 2021-2026'!O10</f>
        <v>#DIV/0!</v>
      </c>
      <c r="J12" s="228" t="e">
        <f>+'Inkoop per maand 2021-2026'!O11</f>
        <v>#DIV/0!</v>
      </c>
      <c r="K12" s="228" t="e">
        <f>+'Inkoop per maand 2021-2026'!O12</f>
        <v>#DIV/0!</v>
      </c>
      <c r="L12" s="228" t="e">
        <f>+'Inkoop per maand 2021-2026'!O13</f>
        <v>#DIV/0!</v>
      </c>
      <c r="M12" s="228" t="e">
        <f>+'Inkoop per maand 2021-2026'!O14</f>
        <v>#DIV/0!</v>
      </c>
      <c r="N12" s="229" t="e">
        <f>SUM(B12:M12)</f>
        <v>#DIV/0!</v>
      </c>
      <c r="P12" s="40"/>
    </row>
    <row r="13" spans="1:19" x14ac:dyDescent="0.2">
      <c r="A13" s="51" t="s">
        <v>170</v>
      </c>
      <c r="B13" s="92" t="e">
        <f>SUM(B14:B15)</f>
        <v>#DIV/0!</v>
      </c>
      <c r="C13" s="92" t="e">
        <f t="shared" ref="C13:M13" si="3">SUM(C14:C15)</f>
        <v>#DIV/0!</v>
      </c>
      <c r="D13" s="92" t="e">
        <f t="shared" si="3"/>
        <v>#DIV/0!</v>
      </c>
      <c r="E13" s="92" t="e">
        <f t="shared" si="3"/>
        <v>#DIV/0!</v>
      </c>
      <c r="F13" s="92" t="e">
        <f t="shared" si="3"/>
        <v>#DIV/0!</v>
      </c>
      <c r="G13" s="92" t="e">
        <f t="shared" si="3"/>
        <v>#DIV/0!</v>
      </c>
      <c r="H13" s="92" t="e">
        <f t="shared" si="3"/>
        <v>#DIV/0!</v>
      </c>
      <c r="I13" s="92" t="e">
        <f t="shared" si="3"/>
        <v>#DIV/0!</v>
      </c>
      <c r="J13" s="92" t="e">
        <f t="shared" si="3"/>
        <v>#DIV/0!</v>
      </c>
      <c r="K13" s="92" t="e">
        <f t="shared" si="3"/>
        <v>#DIV/0!</v>
      </c>
      <c r="L13" s="92" t="e">
        <f t="shared" si="3"/>
        <v>#DIV/0!</v>
      </c>
      <c r="M13" s="92" t="e">
        <f t="shared" si="3"/>
        <v>#DIV/0!</v>
      </c>
      <c r="N13" s="93" t="e">
        <f>SUM(B13:M13)</f>
        <v>#DIV/0!</v>
      </c>
      <c r="O13" s="38"/>
      <c r="P13" s="38"/>
    </row>
    <row r="14" spans="1:19" x14ac:dyDescent="0.2">
      <c r="A14" s="51" t="s">
        <v>151</v>
      </c>
      <c r="B14" s="92" t="e">
        <f>+B15*21%</f>
        <v>#DIV/0!</v>
      </c>
      <c r="C14" s="92" t="e">
        <f t="shared" ref="C14:M14" si="4">+C15*21%</f>
        <v>#DIV/0!</v>
      </c>
      <c r="D14" s="92" t="e">
        <f t="shared" si="4"/>
        <v>#DIV/0!</v>
      </c>
      <c r="E14" s="92" t="e">
        <f t="shared" si="4"/>
        <v>#DIV/0!</v>
      </c>
      <c r="F14" s="92" t="e">
        <f t="shared" si="4"/>
        <v>#DIV/0!</v>
      </c>
      <c r="G14" s="92" t="e">
        <f t="shared" si="4"/>
        <v>#DIV/0!</v>
      </c>
      <c r="H14" s="92" t="e">
        <f t="shared" si="4"/>
        <v>#DIV/0!</v>
      </c>
      <c r="I14" s="92" t="e">
        <f t="shared" si="4"/>
        <v>#DIV/0!</v>
      </c>
      <c r="J14" s="92" t="e">
        <f t="shared" si="4"/>
        <v>#DIV/0!</v>
      </c>
      <c r="K14" s="92" t="e">
        <f t="shared" si="4"/>
        <v>#DIV/0!</v>
      </c>
      <c r="L14" s="92" t="e">
        <f t="shared" si="4"/>
        <v>#DIV/0!</v>
      </c>
      <c r="M14" s="92" t="e">
        <f t="shared" si="4"/>
        <v>#DIV/0!</v>
      </c>
      <c r="N14" s="93" t="e">
        <f>SUM(B14:M14)</f>
        <v>#DIV/0!</v>
      </c>
    </row>
    <row r="15" spans="1:19" ht="13.5" thickBot="1" x14ac:dyDescent="0.25">
      <c r="A15" s="64" t="s">
        <v>171</v>
      </c>
      <c r="B15" s="94" t="e">
        <f>+$B$5*B12</f>
        <v>#DIV/0!</v>
      </c>
      <c r="C15" s="94" t="e">
        <f t="shared" ref="C15:M15" si="5">+$B$5*C12</f>
        <v>#DIV/0!</v>
      </c>
      <c r="D15" s="94" t="e">
        <f t="shared" si="5"/>
        <v>#DIV/0!</v>
      </c>
      <c r="E15" s="94" t="e">
        <f t="shared" si="5"/>
        <v>#DIV/0!</v>
      </c>
      <c r="F15" s="94" t="e">
        <f t="shared" si="5"/>
        <v>#DIV/0!</v>
      </c>
      <c r="G15" s="94" t="e">
        <f t="shared" si="5"/>
        <v>#DIV/0!</v>
      </c>
      <c r="H15" s="94" t="e">
        <f t="shared" si="5"/>
        <v>#DIV/0!</v>
      </c>
      <c r="I15" s="94" t="e">
        <f t="shared" si="5"/>
        <v>#DIV/0!</v>
      </c>
      <c r="J15" s="94" t="e">
        <f t="shared" si="5"/>
        <v>#DIV/0!</v>
      </c>
      <c r="K15" s="94" t="e">
        <f t="shared" si="5"/>
        <v>#DIV/0!</v>
      </c>
      <c r="L15" s="94" t="e">
        <f t="shared" si="5"/>
        <v>#DIV/0!</v>
      </c>
      <c r="M15" s="94" t="e">
        <f t="shared" si="5"/>
        <v>#DIV/0!</v>
      </c>
      <c r="N15" s="95" t="e">
        <f>SUM(B15:M15)</f>
        <v>#DIV/0!</v>
      </c>
    </row>
    <row r="16" spans="1:19" ht="14.25" thickTop="1" thickBot="1" x14ac:dyDescent="0.25">
      <c r="A16" s="69" t="s">
        <v>247</v>
      </c>
      <c r="B16" s="70" t="s">
        <v>136</v>
      </c>
      <c r="C16" s="70" t="s">
        <v>137</v>
      </c>
      <c r="D16" s="70" t="s">
        <v>138</v>
      </c>
      <c r="E16" s="70" t="s">
        <v>139</v>
      </c>
      <c r="F16" s="70" t="s">
        <v>140</v>
      </c>
      <c r="G16" s="70" t="s">
        <v>141</v>
      </c>
      <c r="H16" s="70" t="s">
        <v>142</v>
      </c>
      <c r="I16" s="70" t="s">
        <v>143</v>
      </c>
      <c r="J16" s="70" t="s">
        <v>144</v>
      </c>
      <c r="K16" s="70" t="s">
        <v>145</v>
      </c>
      <c r="L16" s="70" t="s">
        <v>146</v>
      </c>
      <c r="M16" s="70" t="s">
        <v>147</v>
      </c>
      <c r="N16" s="71" t="s">
        <v>148</v>
      </c>
    </row>
    <row r="17" spans="1:17" ht="16.5" thickTop="1" thickBot="1" x14ac:dyDescent="0.3">
      <c r="A17" s="376" t="s">
        <v>154</v>
      </c>
      <c r="B17" s="377"/>
      <c r="C17" s="377"/>
      <c r="D17" s="377"/>
      <c r="E17" s="377"/>
      <c r="F17" s="377"/>
      <c r="G17" s="377"/>
      <c r="H17" s="377"/>
      <c r="I17" s="377"/>
      <c r="J17" s="377"/>
      <c r="K17" s="377"/>
      <c r="L17" s="377"/>
      <c r="M17" s="377"/>
      <c r="N17" s="378"/>
    </row>
    <row r="18" spans="1:17" ht="14.25" thickTop="1" thickBot="1" x14ac:dyDescent="0.25">
      <c r="A18" s="101" t="s">
        <v>150</v>
      </c>
      <c r="B18" s="79" t="e">
        <f t="shared" ref="B18:M18" si="6">+B8</f>
        <v>#DIV/0!</v>
      </c>
      <c r="C18" s="79" t="e">
        <f t="shared" si="6"/>
        <v>#DIV/0!</v>
      </c>
      <c r="D18" s="79" t="e">
        <f t="shared" si="6"/>
        <v>#DIV/0!</v>
      </c>
      <c r="E18" s="79" t="e">
        <f t="shared" si="6"/>
        <v>#DIV/0!</v>
      </c>
      <c r="F18" s="79" t="e">
        <f t="shared" si="6"/>
        <v>#DIV/0!</v>
      </c>
      <c r="G18" s="79" t="e">
        <f t="shared" si="6"/>
        <v>#DIV/0!</v>
      </c>
      <c r="H18" s="79" t="e">
        <f t="shared" si="6"/>
        <v>#DIV/0!</v>
      </c>
      <c r="I18" s="79" t="e">
        <f t="shared" si="6"/>
        <v>#DIV/0!</v>
      </c>
      <c r="J18" s="79" t="e">
        <f t="shared" si="6"/>
        <v>#DIV/0!</v>
      </c>
      <c r="K18" s="79" t="e">
        <f t="shared" si="6"/>
        <v>#DIV/0!</v>
      </c>
      <c r="L18" s="79" t="e">
        <f t="shared" si="6"/>
        <v>#DIV/0!</v>
      </c>
      <c r="M18" s="79" t="e">
        <f t="shared" si="6"/>
        <v>#DIV/0!</v>
      </c>
      <c r="N18" s="80" t="e">
        <f>SUM(B18:M18)</f>
        <v>#DIV/0!</v>
      </c>
    </row>
    <row r="19" spans="1:17" ht="16.5" thickTop="1" thickBot="1" x14ac:dyDescent="0.3">
      <c r="A19" s="376" t="s">
        <v>155</v>
      </c>
      <c r="B19" s="377"/>
      <c r="C19" s="377"/>
      <c r="D19" s="377"/>
      <c r="E19" s="377"/>
      <c r="F19" s="377"/>
      <c r="G19" s="377"/>
      <c r="H19" s="377"/>
      <c r="I19" s="377"/>
      <c r="J19" s="377"/>
      <c r="K19" s="377"/>
      <c r="L19" s="377"/>
      <c r="M19" s="377"/>
      <c r="N19" s="378"/>
    </row>
    <row r="20" spans="1:17" ht="13.5" thickTop="1" x14ac:dyDescent="0.2">
      <c r="A20" s="72" t="s">
        <v>156</v>
      </c>
      <c r="B20" s="67" t="e">
        <f t="shared" ref="B20:M20" si="7">-B13</f>
        <v>#DIV/0!</v>
      </c>
      <c r="C20" s="67" t="e">
        <f t="shared" si="7"/>
        <v>#DIV/0!</v>
      </c>
      <c r="D20" s="67" t="e">
        <f t="shared" si="7"/>
        <v>#DIV/0!</v>
      </c>
      <c r="E20" s="67" t="e">
        <f t="shared" si="7"/>
        <v>#DIV/0!</v>
      </c>
      <c r="F20" s="67" t="e">
        <f t="shared" si="7"/>
        <v>#DIV/0!</v>
      </c>
      <c r="G20" s="67" t="e">
        <f t="shared" si="7"/>
        <v>#DIV/0!</v>
      </c>
      <c r="H20" s="67" t="e">
        <f t="shared" si="7"/>
        <v>#DIV/0!</v>
      </c>
      <c r="I20" s="67" t="e">
        <f t="shared" si="7"/>
        <v>#DIV/0!</v>
      </c>
      <c r="J20" s="67" t="e">
        <f t="shared" si="7"/>
        <v>#DIV/0!</v>
      </c>
      <c r="K20" s="67" t="e">
        <f t="shared" si="7"/>
        <v>#DIV/0!</v>
      </c>
      <c r="L20" s="67" t="e">
        <f t="shared" si="7"/>
        <v>#DIV/0!</v>
      </c>
      <c r="M20" s="67" t="e">
        <f t="shared" si="7"/>
        <v>#DIV/0!</v>
      </c>
      <c r="N20" s="96" t="e">
        <f t="shared" ref="N20:N34" si="8">SUM(B20:M20)</f>
        <v>#DIV/0!</v>
      </c>
      <c r="Q20" s="38"/>
    </row>
    <row r="21" spans="1:17" x14ac:dyDescent="0.2">
      <c r="A21" s="58" t="s">
        <v>187</v>
      </c>
      <c r="B21" s="55">
        <f>-(Prognosetool!L22/1.08)/12</f>
        <v>0</v>
      </c>
      <c r="C21" s="55">
        <f>+B21</f>
        <v>0</v>
      </c>
      <c r="D21" s="55">
        <f>+C21</f>
        <v>0</v>
      </c>
      <c r="E21" s="55">
        <f>+D21</f>
        <v>0</v>
      </c>
      <c r="F21" s="55">
        <f>+E21-((Prognosetool!L22/12.96)*12)*0.08</f>
        <v>0</v>
      </c>
      <c r="G21" s="55">
        <f>+B21</f>
        <v>0</v>
      </c>
      <c r="H21" s="55">
        <f t="shared" ref="H21:M21" si="9">+G21</f>
        <v>0</v>
      </c>
      <c r="I21" s="55">
        <f t="shared" si="9"/>
        <v>0</v>
      </c>
      <c r="J21" s="55">
        <f t="shared" si="9"/>
        <v>0</v>
      </c>
      <c r="K21" s="55">
        <f t="shared" si="9"/>
        <v>0</v>
      </c>
      <c r="L21" s="55">
        <f t="shared" si="9"/>
        <v>0</v>
      </c>
      <c r="M21" s="55">
        <f t="shared" si="9"/>
        <v>0</v>
      </c>
      <c r="N21" s="57">
        <f>SUM(B21:M21)</f>
        <v>0</v>
      </c>
      <c r="Q21" s="38"/>
    </row>
    <row r="22" spans="1:17" x14ac:dyDescent="0.2">
      <c r="A22" s="58" t="s">
        <v>157</v>
      </c>
      <c r="B22" s="55">
        <f>-(Prognosetool!L23)/12</f>
        <v>0</v>
      </c>
      <c r="C22" s="55">
        <f t="shared" ref="C22:M28" si="10">+B22</f>
        <v>0</v>
      </c>
      <c r="D22" s="55">
        <f t="shared" si="10"/>
        <v>0</v>
      </c>
      <c r="E22" s="55">
        <f t="shared" si="10"/>
        <v>0</v>
      </c>
      <c r="F22" s="55">
        <f t="shared" si="10"/>
        <v>0</v>
      </c>
      <c r="G22" s="55">
        <f t="shared" si="10"/>
        <v>0</v>
      </c>
      <c r="H22" s="55">
        <f t="shared" si="10"/>
        <v>0</v>
      </c>
      <c r="I22" s="55">
        <f t="shared" si="10"/>
        <v>0</v>
      </c>
      <c r="J22" s="55">
        <f t="shared" si="10"/>
        <v>0</v>
      </c>
      <c r="K22" s="55">
        <f t="shared" si="10"/>
        <v>0</v>
      </c>
      <c r="L22" s="55">
        <f t="shared" si="10"/>
        <v>0</v>
      </c>
      <c r="M22" s="55">
        <f t="shared" si="10"/>
        <v>0</v>
      </c>
      <c r="N22" s="57">
        <f t="shared" si="8"/>
        <v>0</v>
      </c>
      <c r="Q22" s="38"/>
    </row>
    <row r="23" spans="1:17" x14ac:dyDescent="0.2">
      <c r="A23" s="58" t="s">
        <v>158</v>
      </c>
      <c r="B23" s="55">
        <f>-(Prognosetool!L24*1.21)/12</f>
        <v>0</v>
      </c>
      <c r="C23" s="55">
        <f t="shared" si="10"/>
        <v>0</v>
      </c>
      <c r="D23" s="55">
        <f>+C23</f>
        <v>0</v>
      </c>
      <c r="E23" s="55">
        <f>+D23</f>
        <v>0</v>
      </c>
      <c r="F23" s="55">
        <f>+E23</f>
        <v>0</v>
      </c>
      <c r="G23" s="55">
        <f>+F23</f>
        <v>0</v>
      </c>
      <c r="H23" s="55">
        <f t="shared" si="10"/>
        <v>0</v>
      </c>
      <c r="I23" s="55">
        <f t="shared" si="10"/>
        <v>0</v>
      </c>
      <c r="J23" s="55">
        <f t="shared" si="10"/>
        <v>0</v>
      </c>
      <c r="K23" s="55">
        <f t="shared" si="10"/>
        <v>0</v>
      </c>
      <c r="L23" s="55">
        <f t="shared" si="10"/>
        <v>0</v>
      </c>
      <c r="M23" s="55">
        <f t="shared" si="10"/>
        <v>0</v>
      </c>
      <c r="N23" s="57">
        <f t="shared" si="8"/>
        <v>0</v>
      </c>
      <c r="Q23" s="38"/>
    </row>
    <row r="24" spans="1:17" x14ac:dyDescent="0.2">
      <c r="A24" s="58" t="s">
        <v>159</v>
      </c>
      <c r="B24" s="55">
        <f>-((Prognosetool!L25+Prognosetool!L26+Prognosetool!L27)*1.21)/12</f>
        <v>0</v>
      </c>
      <c r="C24" s="55">
        <f t="shared" si="10"/>
        <v>0</v>
      </c>
      <c r="D24" s="55">
        <f t="shared" si="10"/>
        <v>0</v>
      </c>
      <c r="E24" s="55">
        <f t="shared" si="10"/>
        <v>0</v>
      </c>
      <c r="F24" s="55">
        <f t="shared" si="10"/>
        <v>0</v>
      </c>
      <c r="G24" s="55">
        <f t="shared" si="10"/>
        <v>0</v>
      </c>
      <c r="H24" s="55">
        <f t="shared" si="10"/>
        <v>0</v>
      </c>
      <c r="I24" s="55">
        <f t="shared" si="10"/>
        <v>0</v>
      </c>
      <c r="J24" s="55">
        <f t="shared" si="10"/>
        <v>0</v>
      </c>
      <c r="K24" s="55">
        <f t="shared" si="10"/>
        <v>0</v>
      </c>
      <c r="L24" s="55">
        <f t="shared" si="10"/>
        <v>0</v>
      </c>
      <c r="M24" s="55">
        <f t="shared" si="10"/>
        <v>0</v>
      </c>
      <c r="N24" s="57">
        <f t="shared" si="8"/>
        <v>0</v>
      </c>
      <c r="Q24" s="38"/>
    </row>
    <row r="25" spans="1:17" x14ac:dyDescent="0.2">
      <c r="A25" s="58" t="s">
        <v>20</v>
      </c>
      <c r="B25" s="55">
        <f>-(Prognosetool!L35)/12</f>
        <v>0</v>
      </c>
      <c r="C25" s="55">
        <f t="shared" si="10"/>
        <v>0</v>
      </c>
      <c r="D25" s="55">
        <f t="shared" si="10"/>
        <v>0</v>
      </c>
      <c r="E25" s="55">
        <f t="shared" si="10"/>
        <v>0</v>
      </c>
      <c r="F25" s="55">
        <f t="shared" si="10"/>
        <v>0</v>
      </c>
      <c r="G25" s="55">
        <f t="shared" si="10"/>
        <v>0</v>
      </c>
      <c r="H25" s="55">
        <f t="shared" si="10"/>
        <v>0</v>
      </c>
      <c r="I25" s="55">
        <f t="shared" si="10"/>
        <v>0</v>
      </c>
      <c r="J25" s="55">
        <f t="shared" si="10"/>
        <v>0</v>
      </c>
      <c r="K25" s="55">
        <f t="shared" si="10"/>
        <v>0</v>
      </c>
      <c r="L25" s="55">
        <f t="shared" si="10"/>
        <v>0</v>
      </c>
      <c r="M25" s="55">
        <f t="shared" si="10"/>
        <v>0</v>
      </c>
      <c r="N25" s="57">
        <f t="shared" si="8"/>
        <v>0</v>
      </c>
      <c r="Q25" s="38"/>
    </row>
    <row r="26" spans="1:17" x14ac:dyDescent="0.2">
      <c r="A26" s="58" t="s">
        <v>205</v>
      </c>
      <c r="B26" s="55">
        <f>-(Prognosetool!L45)/12</f>
        <v>0</v>
      </c>
      <c r="C26" s="55">
        <f>+B26</f>
        <v>0</v>
      </c>
      <c r="D26" s="55">
        <f t="shared" si="10"/>
        <v>0</v>
      </c>
      <c r="E26" s="55">
        <f t="shared" si="10"/>
        <v>0</v>
      </c>
      <c r="F26" s="55">
        <f t="shared" si="10"/>
        <v>0</v>
      </c>
      <c r="G26" s="55">
        <f t="shared" si="10"/>
        <v>0</v>
      </c>
      <c r="H26" s="55">
        <f t="shared" si="10"/>
        <v>0</v>
      </c>
      <c r="I26" s="55">
        <f t="shared" si="10"/>
        <v>0</v>
      </c>
      <c r="J26" s="55">
        <f t="shared" si="10"/>
        <v>0</v>
      </c>
      <c r="K26" s="55">
        <f t="shared" si="10"/>
        <v>0</v>
      </c>
      <c r="L26" s="55">
        <f t="shared" si="10"/>
        <v>0</v>
      </c>
      <c r="M26" s="55">
        <f t="shared" si="10"/>
        <v>0</v>
      </c>
      <c r="N26" s="57">
        <f t="shared" si="8"/>
        <v>0</v>
      </c>
    </row>
    <row r="27" spans="1:17" x14ac:dyDescent="0.2">
      <c r="A27" s="58" t="s">
        <v>204</v>
      </c>
      <c r="B27" s="55">
        <f>-(Prognosetool!L46)/12</f>
        <v>0</v>
      </c>
      <c r="C27" s="55">
        <f t="shared" si="10"/>
        <v>0</v>
      </c>
      <c r="D27" s="55">
        <f t="shared" si="10"/>
        <v>0</v>
      </c>
      <c r="E27" s="55">
        <f t="shared" si="10"/>
        <v>0</v>
      </c>
      <c r="F27" s="55">
        <f t="shared" si="10"/>
        <v>0</v>
      </c>
      <c r="G27" s="55">
        <f t="shared" si="10"/>
        <v>0</v>
      </c>
      <c r="H27" s="55">
        <f t="shared" si="10"/>
        <v>0</v>
      </c>
      <c r="I27" s="55">
        <f t="shared" si="10"/>
        <v>0</v>
      </c>
      <c r="J27" s="55">
        <f t="shared" si="10"/>
        <v>0</v>
      </c>
      <c r="K27" s="55">
        <f t="shared" si="10"/>
        <v>0</v>
      </c>
      <c r="L27" s="55">
        <f t="shared" si="10"/>
        <v>0</v>
      </c>
      <c r="M27" s="55">
        <f t="shared" si="10"/>
        <v>0</v>
      </c>
      <c r="N27" s="57">
        <f t="shared" si="8"/>
        <v>0</v>
      </c>
    </row>
    <row r="28" spans="1:17" x14ac:dyDescent="0.2">
      <c r="A28" s="58" t="s">
        <v>161</v>
      </c>
      <c r="B28" s="55">
        <f>-ROUND((Prognosetool!L47)/12,0)</f>
        <v>0</v>
      </c>
      <c r="C28" s="55">
        <f t="shared" si="10"/>
        <v>0</v>
      </c>
      <c r="D28" s="55">
        <f t="shared" si="10"/>
        <v>0</v>
      </c>
      <c r="E28" s="55">
        <f t="shared" si="10"/>
        <v>0</v>
      </c>
      <c r="F28" s="55">
        <f t="shared" si="10"/>
        <v>0</v>
      </c>
      <c r="G28" s="55">
        <f t="shared" si="10"/>
        <v>0</v>
      </c>
      <c r="H28" s="55">
        <f t="shared" si="10"/>
        <v>0</v>
      </c>
      <c r="I28" s="55">
        <f t="shared" si="10"/>
        <v>0</v>
      </c>
      <c r="J28" s="55">
        <f t="shared" si="10"/>
        <v>0</v>
      </c>
      <c r="K28" s="55">
        <f t="shared" si="10"/>
        <v>0</v>
      </c>
      <c r="L28" s="55">
        <f t="shared" si="10"/>
        <v>0</v>
      </c>
      <c r="M28" s="55">
        <f t="shared" si="10"/>
        <v>0</v>
      </c>
      <c r="N28" s="57">
        <f t="shared" si="8"/>
        <v>0</v>
      </c>
    </row>
    <row r="29" spans="1:17" x14ac:dyDescent="0.2">
      <c r="A29" s="58" t="s">
        <v>162</v>
      </c>
      <c r="B29" s="55">
        <f>-'Aflossingen-nabetalingen 2025'!V3</f>
        <v>0</v>
      </c>
      <c r="C29" s="55">
        <f>-'Aflossingen-nabetalingen 2025'!V4</f>
        <v>0</v>
      </c>
      <c r="D29" s="55">
        <f>-'Aflossingen-nabetalingen 2025'!V5</f>
        <v>0</v>
      </c>
      <c r="E29" s="55">
        <f>-'Aflossingen-nabetalingen 2025'!V6</f>
        <v>0</v>
      </c>
      <c r="F29" s="55">
        <f>-'Aflossingen-nabetalingen 2025'!V7</f>
        <v>0</v>
      </c>
      <c r="G29" s="55">
        <f>-'Aflossingen-nabetalingen 2025'!V8</f>
        <v>0</v>
      </c>
      <c r="H29" s="55">
        <f>-'Aflossingen-nabetalingen 2025'!V9</f>
        <v>0</v>
      </c>
      <c r="I29" s="55">
        <f>-'Aflossingen-nabetalingen 2025'!V10</f>
        <v>0</v>
      </c>
      <c r="J29" s="55">
        <f>-'Aflossingen-nabetalingen 2025'!V11</f>
        <v>0</v>
      </c>
      <c r="K29" s="55">
        <f>-'Aflossingen-nabetalingen 2025'!V12</f>
        <v>0</v>
      </c>
      <c r="L29" s="55">
        <f>-'Aflossingen-nabetalingen 2025'!V13</f>
        <v>0</v>
      </c>
      <c r="M29" s="55">
        <f>-'Aflossingen-nabetalingen 2025'!V14</f>
        <v>0</v>
      </c>
      <c r="N29" s="57">
        <f t="shared" si="8"/>
        <v>0</v>
      </c>
    </row>
    <row r="30" spans="1:17" x14ac:dyDescent="0.2">
      <c r="A30" s="58" t="s">
        <v>190</v>
      </c>
      <c r="B30" s="55">
        <f>-'Aflossingen-nabetalingen 2025'!V25</f>
        <v>0</v>
      </c>
      <c r="C30" s="55">
        <f>-'Aflossingen-nabetalingen 2025'!V26</f>
        <v>0</v>
      </c>
      <c r="D30" s="55">
        <f>-'Aflossingen-nabetalingen 2025'!V27</f>
        <v>0</v>
      </c>
      <c r="E30" s="55">
        <f>-'Aflossingen-nabetalingen 2025'!V28</f>
        <v>0</v>
      </c>
      <c r="F30" s="55">
        <f>-'Aflossingen-nabetalingen 2025'!V29</f>
        <v>0</v>
      </c>
      <c r="G30" s="55">
        <f>-'Aflossingen-nabetalingen 2025'!V30</f>
        <v>0</v>
      </c>
      <c r="H30" s="55">
        <f>-'Aflossingen-nabetalingen 2025'!V31</f>
        <v>0</v>
      </c>
      <c r="I30" s="55">
        <f>-'Aflossingen-nabetalingen 2025'!V32</f>
        <v>0</v>
      </c>
      <c r="J30" s="55">
        <f>-'Aflossingen-nabetalingen 2025'!V33</f>
        <v>0</v>
      </c>
      <c r="K30" s="55">
        <f>-'Aflossingen-nabetalingen 2025'!V34</f>
        <v>0</v>
      </c>
      <c r="L30" s="55">
        <f>-'Aflossingen-nabetalingen 2025'!V35</f>
        <v>0</v>
      </c>
      <c r="M30" s="55">
        <f>-'Aflossingen-nabetalingen 2025'!V36</f>
        <v>0</v>
      </c>
      <c r="N30" s="57">
        <f t="shared" si="8"/>
        <v>0</v>
      </c>
    </row>
    <row r="31" spans="1:17" x14ac:dyDescent="0.2">
      <c r="A31" s="58" t="s">
        <v>254</v>
      </c>
      <c r="B31" s="55">
        <f>'Aflossingen-nabetalingen 2025'!V48</f>
        <v>0</v>
      </c>
      <c r="C31" s="55">
        <f>'Aflossingen-nabetalingen 2025'!V49</f>
        <v>0</v>
      </c>
      <c r="D31" s="55">
        <f>'Aflossingen-nabetalingen 2025'!V50</f>
        <v>0</v>
      </c>
      <c r="E31" s="55">
        <f>'Aflossingen-nabetalingen 2025'!V51</f>
        <v>0</v>
      </c>
      <c r="F31" s="55">
        <f>'Aflossingen-nabetalingen 2025'!V52</f>
        <v>0</v>
      </c>
      <c r="G31" s="55">
        <f>'Aflossingen-nabetalingen 2025'!V53</f>
        <v>0</v>
      </c>
      <c r="H31" s="55">
        <f>'Aflossingen-nabetalingen 2025'!V54</f>
        <v>0</v>
      </c>
      <c r="I31" s="55">
        <f>'Aflossingen-nabetalingen 2025'!V55</f>
        <v>0</v>
      </c>
      <c r="J31" s="55">
        <f>'Aflossingen-nabetalingen 2025'!V56</f>
        <v>0</v>
      </c>
      <c r="K31" s="55">
        <f>'Aflossingen-nabetalingen 2025'!V57</f>
        <v>0</v>
      </c>
      <c r="L31" s="55">
        <f>'Aflossingen-nabetalingen 2025'!V58</f>
        <v>0</v>
      </c>
      <c r="M31" s="55">
        <f>'Aflossingen-nabetalingen 2025'!V59</f>
        <v>0</v>
      </c>
      <c r="N31" s="57">
        <f t="shared" si="8"/>
        <v>0</v>
      </c>
    </row>
    <row r="32" spans="1:17" x14ac:dyDescent="0.2">
      <c r="A32" s="58" t="s">
        <v>255</v>
      </c>
      <c r="B32" s="55">
        <f>+'Aflossingen-nabetalingen 2025'!I71</f>
        <v>0</v>
      </c>
      <c r="C32" s="55">
        <f>+'Aflossingen-nabetalingen 2025'!I72</f>
        <v>0</v>
      </c>
      <c r="D32" s="55">
        <f>+'Aflossingen-nabetalingen 2025'!I73</f>
        <v>0</v>
      </c>
      <c r="E32" s="55">
        <f>+'Aflossingen-nabetalingen 2025'!I74</f>
        <v>0</v>
      </c>
      <c r="F32" s="55">
        <f>+'Aflossingen-nabetalingen 2025'!I75</f>
        <v>0</v>
      </c>
      <c r="G32" s="55">
        <f>+'Aflossingen-nabetalingen 2025'!I76</f>
        <v>0</v>
      </c>
      <c r="H32" s="55">
        <f>+'Aflossingen-nabetalingen 2025'!I77</f>
        <v>0</v>
      </c>
      <c r="I32" s="55">
        <f>+'Aflossingen-nabetalingen 2025'!I78</f>
        <v>0</v>
      </c>
      <c r="J32" s="55">
        <f>+'Aflossingen-nabetalingen 2025'!I79</f>
        <v>0</v>
      </c>
      <c r="K32" s="55">
        <f>+'Aflossingen-nabetalingen 2025'!I80</f>
        <v>0</v>
      </c>
      <c r="L32" s="55">
        <f>+'Aflossingen-nabetalingen 2025'!I81</f>
        <v>0</v>
      </c>
      <c r="M32" s="55">
        <f>+'Aflossingen-nabetalingen 2025'!I82</f>
        <v>0</v>
      </c>
      <c r="N32" s="57">
        <f t="shared" si="8"/>
        <v>0</v>
      </c>
    </row>
    <row r="33" spans="1:18" ht="13.5" thickBot="1" x14ac:dyDescent="0.25">
      <c r="A33" s="74" t="str">
        <f>+'[1]Exploitatie Ganswijk totaal'!A24</f>
        <v/>
      </c>
      <c r="B33" s="97"/>
      <c r="C33" s="97"/>
      <c r="D33" s="97"/>
      <c r="E33" s="97"/>
      <c r="F33" s="97"/>
      <c r="G33" s="97"/>
      <c r="H33" s="97"/>
      <c r="I33" s="97"/>
      <c r="J33" s="97"/>
      <c r="K33" s="97"/>
      <c r="L33" s="97"/>
      <c r="M33" s="97"/>
      <c r="N33" s="98"/>
    </row>
    <row r="34" spans="1:18" ht="14.25" thickTop="1" thickBot="1" x14ac:dyDescent="0.25">
      <c r="A34" s="101" t="s">
        <v>163</v>
      </c>
      <c r="B34" s="79" t="e">
        <f t="shared" ref="B34:M34" si="11">SUM(B20:B33)</f>
        <v>#DIV/0!</v>
      </c>
      <c r="C34" s="79" t="e">
        <f t="shared" si="11"/>
        <v>#DIV/0!</v>
      </c>
      <c r="D34" s="79" t="e">
        <f t="shared" si="11"/>
        <v>#DIV/0!</v>
      </c>
      <c r="E34" s="79" t="e">
        <f t="shared" si="11"/>
        <v>#DIV/0!</v>
      </c>
      <c r="F34" s="79" t="e">
        <f t="shared" si="11"/>
        <v>#DIV/0!</v>
      </c>
      <c r="G34" s="79" t="e">
        <f t="shared" si="11"/>
        <v>#DIV/0!</v>
      </c>
      <c r="H34" s="79" t="e">
        <f t="shared" si="11"/>
        <v>#DIV/0!</v>
      </c>
      <c r="I34" s="79" t="e">
        <f t="shared" si="11"/>
        <v>#DIV/0!</v>
      </c>
      <c r="J34" s="79" t="e">
        <f t="shared" si="11"/>
        <v>#DIV/0!</v>
      </c>
      <c r="K34" s="79" t="e">
        <f t="shared" si="11"/>
        <v>#DIV/0!</v>
      </c>
      <c r="L34" s="79" t="e">
        <f t="shared" si="11"/>
        <v>#DIV/0!</v>
      </c>
      <c r="M34" s="79" t="e">
        <f t="shared" si="11"/>
        <v>#DIV/0!</v>
      </c>
      <c r="N34" s="80" t="e">
        <f t="shared" si="8"/>
        <v>#DIV/0!</v>
      </c>
    </row>
    <row r="35" spans="1:18" ht="13.5" thickTop="1" x14ac:dyDescent="0.2">
      <c r="A35" s="72"/>
      <c r="B35" s="73"/>
      <c r="C35" s="73"/>
      <c r="D35" s="73"/>
      <c r="E35" s="73"/>
      <c r="F35" s="73"/>
      <c r="G35" s="73"/>
      <c r="H35" s="73"/>
      <c r="I35" s="73"/>
      <c r="J35" s="73"/>
      <c r="K35" s="73"/>
      <c r="L35" s="73"/>
      <c r="M35" s="73"/>
      <c r="N35" s="76"/>
    </row>
    <row r="36" spans="1:18" x14ac:dyDescent="0.2">
      <c r="A36" s="56" t="s">
        <v>164</v>
      </c>
      <c r="B36" s="55" t="e">
        <f t="shared" ref="B36:M36" si="12">-B9+B14</f>
        <v>#DIV/0!</v>
      </c>
      <c r="C36" s="55" t="e">
        <f t="shared" si="12"/>
        <v>#DIV/0!</v>
      </c>
      <c r="D36" s="55" t="e">
        <f t="shared" si="12"/>
        <v>#DIV/0!</v>
      </c>
      <c r="E36" s="55" t="e">
        <f t="shared" si="12"/>
        <v>#DIV/0!</v>
      </c>
      <c r="F36" s="55" t="e">
        <f t="shared" si="12"/>
        <v>#DIV/0!</v>
      </c>
      <c r="G36" s="55" t="e">
        <f t="shared" si="12"/>
        <v>#DIV/0!</v>
      </c>
      <c r="H36" s="55" t="e">
        <f t="shared" si="12"/>
        <v>#DIV/0!</v>
      </c>
      <c r="I36" s="55" t="e">
        <f t="shared" si="12"/>
        <v>#DIV/0!</v>
      </c>
      <c r="J36" s="55" t="e">
        <f t="shared" si="12"/>
        <v>#DIV/0!</v>
      </c>
      <c r="K36" s="55" t="e">
        <f t="shared" si="12"/>
        <v>#DIV/0!</v>
      </c>
      <c r="L36" s="55" t="e">
        <f t="shared" si="12"/>
        <v>#DIV/0!</v>
      </c>
      <c r="M36" s="55" t="e">
        <f t="shared" si="12"/>
        <v>#DIV/0!</v>
      </c>
      <c r="N36" s="57" t="e">
        <f>SUM(B36:M36)</f>
        <v>#DIV/0!</v>
      </c>
      <c r="P36" s="38"/>
    </row>
    <row r="37" spans="1:18" x14ac:dyDescent="0.2">
      <c r="A37" s="56" t="s">
        <v>165</v>
      </c>
      <c r="B37" s="92">
        <f>-((+B23+B24)-((+B23+B24)/1.21))</f>
        <v>0</v>
      </c>
      <c r="C37" s="92">
        <f>+B37</f>
        <v>0</v>
      </c>
      <c r="D37" s="92">
        <f>+C37</f>
        <v>0</v>
      </c>
      <c r="E37" s="92">
        <f t="shared" ref="E37:M37" si="13">+D37</f>
        <v>0</v>
      </c>
      <c r="F37" s="92">
        <f t="shared" si="13"/>
        <v>0</v>
      </c>
      <c r="G37" s="92">
        <f t="shared" si="13"/>
        <v>0</v>
      </c>
      <c r="H37" s="92">
        <f t="shared" si="13"/>
        <v>0</v>
      </c>
      <c r="I37" s="92">
        <f t="shared" si="13"/>
        <v>0</v>
      </c>
      <c r="J37" s="92">
        <f t="shared" si="13"/>
        <v>0</v>
      </c>
      <c r="K37" s="92">
        <f t="shared" si="13"/>
        <v>0</v>
      </c>
      <c r="L37" s="92">
        <f t="shared" si="13"/>
        <v>0</v>
      </c>
      <c r="M37" s="92">
        <f t="shared" si="13"/>
        <v>0</v>
      </c>
      <c r="N37" s="57">
        <f>SUM(B37:M37)</f>
        <v>0</v>
      </c>
    </row>
    <row r="38" spans="1:18" ht="13.5" thickBot="1" x14ac:dyDescent="0.25">
      <c r="A38" s="77"/>
      <c r="B38" s="75"/>
      <c r="C38" s="75"/>
      <c r="D38" s="75"/>
      <c r="E38" s="75"/>
      <c r="F38" s="75"/>
      <c r="G38" s="75"/>
      <c r="H38" s="75"/>
      <c r="I38" s="75"/>
      <c r="J38" s="75"/>
      <c r="K38" s="75"/>
      <c r="L38" s="75"/>
      <c r="M38" s="75"/>
      <c r="N38" s="78"/>
    </row>
    <row r="39" spans="1:18" ht="14.25" thickTop="1" thickBot="1" x14ac:dyDescent="0.25">
      <c r="A39" s="101" t="s">
        <v>166</v>
      </c>
      <c r="B39" s="79" t="e">
        <f t="shared" ref="B39:M39" si="14">+B18+B34+B36+B37</f>
        <v>#DIV/0!</v>
      </c>
      <c r="C39" s="79" t="e">
        <f t="shared" si="14"/>
        <v>#DIV/0!</v>
      </c>
      <c r="D39" s="79" t="e">
        <f t="shared" si="14"/>
        <v>#DIV/0!</v>
      </c>
      <c r="E39" s="79" t="e">
        <f t="shared" si="14"/>
        <v>#DIV/0!</v>
      </c>
      <c r="F39" s="79" t="e">
        <f t="shared" si="14"/>
        <v>#DIV/0!</v>
      </c>
      <c r="G39" s="79" t="e">
        <f t="shared" si="14"/>
        <v>#DIV/0!</v>
      </c>
      <c r="H39" s="79" t="e">
        <f t="shared" si="14"/>
        <v>#DIV/0!</v>
      </c>
      <c r="I39" s="79" t="e">
        <f t="shared" si="14"/>
        <v>#DIV/0!</v>
      </c>
      <c r="J39" s="79" t="e">
        <f t="shared" si="14"/>
        <v>#DIV/0!</v>
      </c>
      <c r="K39" s="79" t="e">
        <f t="shared" si="14"/>
        <v>#DIV/0!</v>
      </c>
      <c r="L39" s="79" t="e">
        <f t="shared" si="14"/>
        <v>#DIV/0!</v>
      </c>
      <c r="M39" s="79" t="e">
        <f t="shared" si="14"/>
        <v>#DIV/0!</v>
      </c>
      <c r="N39" s="80" t="e">
        <f>SUM(B39:M39)</f>
        <v>#DIV/0!</v>
      </c>
      <c r="P39" s="38" t="e">
        <f>+N39-Prognosetool!L51</f>
        <v>#DIV/0!</v>
      </c>
      <c r="R39" s="38"/>
    </row>
    <row r="40" spans="1:18" ht="13.5" thickTop="1" x14ac:dyDescent="0.2">
      <c r="A40" s="72" t="s">
        <v>167</v>
      </c>
      <c r="B40" s="146"/>
      <c r="C40" s="67" t="e">
        <f>+B41</f>
        <v>#DIV/0!</v>
      </c>
      <c r="D40" s="67" t="e">
        <f t="shared" ref="D40:M40" si="15">+C41</f>
        <v>#DIV/0!</v>
      </c>
      <c r="E40" s="67" t="e">
        <f t="shared" si="15"/>
        <v>#DIV/0!</v>
      </c>
      <c r="F40" s="67" t="e">
        <f t="shared" si="15"/>
        <v>#DIV/0!</v>
      </c>
      <c r="G40" s="67" t="e">
        <f t="shared" si="15"/>
        <v>#DIV/0!</v>
      </c>
      <c r="H40" s="67" t="e">
        <f t="shared" si="15"/>
        <v>#DIV/0!</v>
      </c>
      <c r="I40" s="67" t="e">
        <f t="shared" si="15"/>
        <v>#DIV/0!</v>
      </c>
      <c r="J40" s="67" t="e">
        <f t="shared" si="15"/>
        <v>#DIV/0!</v>
      </c>
      <c r="K40" s="67" t="e">
        <f t="shared" si="15"/>
        <v>#DIV/0!</v>
      </c>
      <c r="L40" s="67" t="e">
        <f t="shared" si="15"/>
        <v>#DIV/0!</v>
      </c>
      <c r="M40" s="67" t="e">
        <f t="shared" si="15"/>
        <v>#DIV/0!</v>
      </c>
      <c r="N40" s="68"/>
    </row>
    <row r="41" spans="1:18" ht="13.5" thickBot="1" x14ac:dyDescent="0.25">
      <c r="A41" s="59" t="s">
        <v>168</v>
      </c>
      <c r="B41" s="99" t="e">
        <f>+B40+B39</f>
        <v>#DIV/0!</v>
      </c>
      <c r="C41" s="99" t="e">
        <f>SUM(C39:C40)</f>
        <v>#DIV/0!</v>
      </c>
      <c r="D41" s="99" t="e">
        <f t="shared" ref="D41:M41" si="16">SUM(D39:D40)</f>
        <v>#DIV/0!</v>
      </c>
      <c r="E41" s="99" t="e">
        <f t="shared" si="16"/>
        <v>#DIV/0!</v>
      </c>
      <c r="F41" s="99" t="e">
        <f t="shared" si="16"/>
        <v>#DIV/0!</v>
      </c>
      <c r="G41" s="99" t="e">
        <f t="shared" si="16"/>
        <v>#DIV/0!</v>
      </c>
      <c r="H41" s="99" t="e">
        <f t="shared" si="16"/>
        <v>#DIV/0!</v>
      </c>
      <c r="I41" s="99" t="e">
        <f t="shared" si="16"/>
        <v>#DIV/0!</v>
      </c>
      <c r="J41" s="99" t="e">
        <f t="shared" si="16"/>
        <v>#DIV/0!</v>
      </c>
      <c r="K41" s="99" t="e">
        <f t="shared" si="16"/>
        <v>#DIV/0!</v>
      </c>
      <c r="L41" s="99" t="e">
        <f t="shared" si="16"/>
        <v>#DIV/0!</v>
      </c>
      <c r="M41" s="99" t="e">
        <f t="shared" si="16"/>
        <v>#DIV/0!</v>
      </c>
      <c r="N41" s="100"/>
    </row>
    <row r="42" spans="1:18" ht="13.5" thickTop="1" x14ac:dyDescent="0.2">
      <c r="A42" s="364" t="s">
        <v>349</v>
      </c>
      <c r="B42" s="379"/>
      <c r="C42" s="379"/>
      <c r="D42" s="379"/>
      <c r="E42" s="379"/>
      <c r="F42" s="379"/>
      <c r="G42" s="379"/>
      <c r="H42" s="379"/>
      <c r="I42" s="379"/>
      <c r="J42" s="379"/>
      <c r="K42" s="379"/>
      <c r="L42" s="379"/>
      <c r="M42" s="379"/>
      <c r="N42" s="380"/>
    </row>
    <row r="43" spans="1:18" x14ac:dyDescent="0.2">
      <c r="A43" s="381"/>
      <c r="B43" s="382"/>
      <c r="C43" s="382"/>
      <c r="D43" s="382"/>
      <c r="E43" s="382"/>
      <c r="F43" s="382"/>
      <c r="G43" s="382"/>
      <c r="H43" s="382"/>
      <c r="I43" s="382"/>
      <c r="J43" s="382"/>
      <c r="K43" s="382"/>
      <c r="L43" s="382"/>
      <c r="M43" s="382"/>
      <c r="N43" s="383"/>
    </row>
    <row r="44" spans="1:18" x14ac:dyDescent="0.2">
      <c r="A44" s="381"/>
      <c r="B44" s="382"/>
      <c r="C44" s="382"/>
      <c r="D44" s="382"/>
      <c r="E44" s="382"/>
      <c r="F44" s="382"/>
      <c r="G44" s="382"/>
      <c r="H44" s="382"/>
      <c r="I44" s="382"/>
      <c r="J44" s="382"/>
      <c r="K44" s="382"/>
      <c r="L44" s="382"/>
      <c r="M44" s="382"/>
      <c r="N44" s="383"/>
    </row>
    <row r="45" spans="1:18" x14ac:dyDescent="0.2">
      <c r="A45" s="381"/>
      <c r="B45" s="382"/>
      <c r="C45" s="382"/>
      <c r="D45" s="382"/>
      <c r="E45" s="382"/>
      <c r="F45" s="382"/>
      <c r="G45" s="382"/>
      <c r="H45" s="382"/>
      <c r="I45" s="382"/>
      <c r="J45" s="382"/>
      <c r="K45" s="382"/>
      <c r="L45" s="382"/>
      <c r="M45" s="382"/>
      <c r="N45" s="383"/>
    </row>
    <row r="46" spans="1:18" x14ac:dyDescent="0.2">
      <c r="A46" s="381"/>
      <c r="B46" s="382"/>
      <c r="C46" s="382"/>
      <c r="D46" s="382"/>
      <c r="E46" s="382"/>
      <c r="F46" s="382"/>
      <c r="G46" s="382"/>
      <c r="H46" s="382"/>
      <c r="I46" s="382"/>
      <c r="J46" s="382"/>
      <c r="K46" s="382"/>
      <c r="L46" s="382"/>
      <c r="M46" s="382"/>
      <c r="N46" s="383"/>
    </row>
    <row r="47" spans="1:18" x14ac:dyDescent="0.2">
      <c r="A47" s="381"/>
      <c r="B47" s="382"/>
      <c r="C47" s="382"/>
      <c r="D47" s="382"/>
      <c r="E47" s="382"/>
      <c r="F47" s="382"/>
      <c r="G47" s="382"/>
      <c r="H47" s="382"/>
      <c r="I47" s="382"/>
      <c r="J47" s="382"/>
      <c r="K47" s="382"/>
      <c r="L47" s="382"/>
      <c r="M47" s="382"/>
      <c r="N47" s="383"/>
    </row>
    <row r="48" spans="1:18" ht="13.5" thickBot="1" x14ac:dyDescent="0.25">
      <c r="A48" s="384"/>
      <c r="B48" s="385"/>
      <c r="C48" s="385"/>
      <c r="D48" s="385"/>
      <c r="E48" s="385"/>
      <c r="F48" s="385"/>
      <c r="G48" s="385"/>
      <c r="H48" s="385"/>
      <c r="I48" s="385"/>
      <c r="J48" s="385"/>
      <c r="K48" s="385"/>
      <c r="L48" s="385"/>
      <c r="M48" s="385"/>
      <c r="N48" s="386"/>
    </row>
    <row r="49" spans="2:9" ht="13.5" thickTop="1" x14ac:dyDescent="0.2">
      <c r="B49" s="133"/>
      <c r="C49" s="133"/>
      <c r="E49" s="133"/>
      <c r="F49" s="133"/>
      <c r="H49" s="133"/>
      <c r="I49" s="133"/>
    </row>
    <row r="50" spans="2:9" x14ac:dyDescent="0.2">
      <c r="B50" s="133"/>
      <c r="C50" s="133"/>
      <c r="E50" s="133"/>
      <c r="F50" s="133"/>
      <c r="H50" s="133"/>
      <c r="I50" s="133"/>
    </row>
    <row r="51" spans="2:9" x14ac:dyDescent="0.2">
      <c r="B51" s="133"/>
      <c r="C51" s="133"/>
      <c r="E51" s="133"/>
      <c r="F51" s="133"/>
      <c r="H51" s="133"/>
      <c r="I51" s="133"/>
    </row>
    <row r="52" spans="2:9" x14ac:dyDescent="0.2">
      <c r="B52" s="133"/>
      <c r="C52" s="133"/>
      <c r="E52" s="133"/>
      <c r="F52" s="133"/>
      <c r="H52" s="133"/>
      <c r="I52" s="133"/>
    </row>
    <row r="53" spans="2:9" x14ac:dyDescent="0.2">
      <c r="B53" s="133"/>
      <c r="C53" s="133"/>
      <c r="E53" s="133"/>
      <c r="F53" s="133"/>
      <c r="H53" s="133"/>
      <c r="I53" s="133"/>
    </row>
    <row r="54" spans="2:9" x14ac:dyDescent="0.2">
      <c r="B54" s="133"/>
      <c r="C54" s="133"/>
      <c r="E54" s="133"/>
      <c r="F54" s="133"/>
      <c r="H54" s="133"/>
      <c r="I54" s="133"/>
    </row>
    <row r="55" spans="2:9" x14ac:dyDescent="0.2">
      <c r="B55" s="133"/>
      <c r="C55" s="133"/>
      <c r="E55" s="133"/>
      <c r="F55" s="133"/>
      <c r="H55" s="133"/>
      <c r="I55" s="133"/>
    </row>
    <row r="56" spans="2:9" x14ac:dyDescent="0.2">
      <c r="B56" s="133"/>
      <c r="C56" s="133"/>
      <c r="E56" s="133"/>
      <c r="F56" s="133"/>
      <c r="H56" s="133"/>
      <c r="I56" s="133"/>
    </row>
    <row r="58" spans="2:9" x14ac:dyDescent="0.2">
      <c r="B58" s="40"/>
      <c r="C58" s="40"/>
      <c r="E58" s="40"/>
      <c r="F58" s="40"/>
      <c r="H58" s="40"/>
      <c r="I58" s="40"/>
    </row>
  </sheetData>
  <sheetProtection algorithmName="SHA-512" hashValue="1rqT1d77/MI5GyjrScYJV493eolSrKoCnpYZW1QKSprHV5rLJppQ7Ypp99NI+FJIJoFK7w8ObvyMkN965n62ig==" saltValue="SKCqVtoCAXiI56nKrBtyHA==" spinCount="100000" sheet="1" objects="1" scenarios="1"/>
  <mergeCells count="4">
    <mergeCell ref="A1:N1"/>
    <mergeCell ref="A17:N17"/>
    <mergeCell ref="A19:N19"/>
    <mergeCell ref="A42:N48"/>
  </mergeCells>
  <pageMargins left="0.7" right="0.7" top="0.75" bottom="0.75" header="0.3" footer="0.3"/>
  <pageSetup paperSize="9" scale="76" orientation="landscape"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501C0-AC7D-474E-A562-A3E5D772BB9D}">
  <sheetPr codeName="Blad3"/>
  <dimension ref="A1:S58"/>
  <sheetViews>
    <sheetView topLeftCell="A15" zoomScaleNormal="100" workbookViewId="0">
      <selection activeCell="A49" sqref="A49"/>
    </sheetView>
  </sheetViews>
  <sheetFormatPr defaultColWidth="9.140625" defaultRowHeight="12.75" x14ac:dyDescent="0.2"/>
  <cols>
    <col min="1" max="1" width="38" style="36" customWidth="1"/>
    <col min="2" max="2" width="11.5703125" style="36" customWidth="1"/>
    <col min="3" max="13" width="10" style="36" customWidth="1"/>
    <col min="14" max="14" width="10.42578125" style="36" customWidth="1"/>
    <col min="15" max="15" width="9.140625" style="36"/>
    <col min="16" max="17" width="12" style="36" bestFit="1" customWidth="1"/>
    <col min="18" max="20" width="9.42578125" style="36" bestFit="1" customWidth="1"/>
    <col min="21" max="16384" width="9.140625" style="36"/>
  </cols>
  <sheetData>
    <row r="1" spans="1:19" ht="17.25" thickTop="1" thickBot="1" x14ac:dyDescent="0.3">
      <c r="A1" s="373" t="s">
        <v>332</v>
      </c>
      <c r="B1" s="374"/>
      <c r="C1" s="374"/>
      <c r="D1" s="374"/>
      <c r="E1" s="374"/>
      <c r="F1" s="374"/>
      <c r="G1" s="374"/>
      <c r="H1" s="374"/>
      <c r="I1" s="374"/>
      <c r="J1" s="374"/>
      <c r="K1" s="374"/>
      <c r="L1" s="374"/>
      <c r="M1" s="374"/>
      <c r="N1" s="375"/>
    </row>
    <row r="2" spans="1:19" ht="13.5" thickTop="1" x14ac:dyDescent="0.2">
      <c r="A2" s="60" t="s">
        <v>133</v>
      </c>
      <c r="B2" s="102">
        <f>+B3*1.21</f>
        <v>0</v>
      </c>
      <c r="C2" s="61" t="s">
        <v>134</v>
      </c>
      <c r="D2" s="61"/>
      <c r="E2" s="62"/>
      <c r="F2" s="62"/>
      <c r="G2" s="62"/>
      <c r="H2" s="62"/>
      <c r="I2" s="62"/>
      <c r="J2" s="62"/>
      <c r="K2" s="62"/>
      <c r="L2" s="62"/>
      <c r="M2" s="62"/>
      <c r="N2" s="63"/>
    </row>
    <row r="3" spans="1:19" x14ac:dyDescent="0.2">
      <c r="A3" s="51" t="s">
        <v>133</v>
      </c>
      <c r="B3" s="92">
        <f>+Prognosetool!O18</f>
        <v>0</v>
      </c>
      <c r="C3" s="52" t="s">
        <v>135</v>
      </c>
      <c r="D3" s="53"/>
      <c r="E3" s="53"/>
      <c r="F3" s="53"/>
      <c r="G3" s="53"/>
      <c r="H3" s="53"/>
      <c r="I3" s="53"/>
      <c r="J3" s="53"/>
      <c r="K3" s="53"/>
      <c r="L3" s="53"/>
      <c r="M3" s="53"/>
      <c r="N3" s="54"/>
    </row>
    <row r="4" spans="1:19" x14ac:dyDescent="0.2">
      <c r="A4" s="51" t="s">
        <v>169</v>
      </c>
      <c r="B4" s="224" t="e">
        <f>+Prognosetool!P20</f>
        <v>#DIV/0!</v>
      </c>
      <c r="C4" s="52"/>
      <c r="D4" s="52"/>
      <c r="E4" s="53"/>
      <c r="F4" s="53"/>
      <c r="G4" s="53"/>
      <c r="H4" s="53"/>
      <c r="I4" s="53"/>
      <c r="J4" s="53"/>
      <c r="K4" s="53"/>
      <c r="L4" s="53"/>
      <c r="M4" s="53"/>
      <c r="N4" s="54"/>
    </row>
    <row r="5" spans="1:19" ht="13.5" thickBot="1" x14ac:dyDescent="0.25">
      <c r="A5" s="64" t="s">
        <v>10</v>
      </c>
      <c r="B5" s="225" t="e">
        <f>+B3*(1-B4)</f>
        <v>#DIV/0!</v>
      </c>
      <c r="C5" s="52" t="s">
        <v>135</v>
      </c>
      <c r="D5" s="65"/>
      <c r="E5" s="65"/>
      <c r="F5" s="65"/>
      <c r="G5" s="65"/>
      <c r="H5" s="65"/>
      <c r="I5" s="65"/>
      <c r="J5" s="65"/>
      <c r="K5" s="65"/>
      <c r="L5" s="65"/>
      <c r="M5" s="65"/>
      <c r="N5" s="66"/>
    </row>
    <row r="6" spans="1:19" ht="14.25" thickTop="1" thickBot="1" x14ac:dyDescent="0.25">
      <c r="A6" s="87" t="s">
        <v>193</v>
      </c>
      <c r="B6" s="88" t="s">
        <v>136</v>
      </c>
      <c r="C6" s="88" t="s">
        <v>137</v>
      </c>
      <c r="D6" s="88" t="s">
        <v>138</v>
      </c>
      <c r="E6" s="88" t="s">
        <v>139</v>
      </c>
      <c r="F6" s="88" t="s">
        <v>140</v>
      </c>
      <c r="G6" s="88" t="s">
        <v>141</v>
      </c>
      <c r="H6" s="88" t="s">
        <v>142</v>
      </c>
      <c r="I6" s="88" t="s">
        <v>143</v>
      </c>
      <c r="J6" s="88" t="s">
        <v>144</v>
      </c>
      <c r="K6" s="88" t="s">
        <v>145</v>
      </c>
      <c r="L6" s="88" t="s">
        <v>146</v>
      </c>
      <c r="M6" s="88" t="s">
        <v>147</v>
      </c>
      <c r="N6" s="89" t="s">
        <v>148</v>
      </c>
    </row>
    <row r="7" spans="1:19" ht="13.5" thickTop="1" x14ac:dyDescent="0.2">
      <c r="A7" s="60" t="s">
        <v>149</v>
      </c>
      <c r="B7" s="226" t="e">
        <f>+'Omzet per maand 2021-2026'!P3</f>
        <v>#DIV/0!</v>
      </c>
      <c r="C7" s="226" t="e">
        <f>+'Omzet per maand 2021-2026'!P4</f>
        <v>#DIV/0!</v>
      </c>
      <c r="D7" s="226" t="e">
        <f>+'Omzet per maand 2021-2026'!P5</f>
        <v>#DIV/0!</v>
      </c>
      <c r="E7" s="226" t="e">
        <f>+'Omzet per maand 2021-2026'!P6</f>
        <v>#DIV/0!</v>
      </c>
      <c r="F7" s="226" t="e">
        <f>+'Omzet per maand 2021-2026'!P7</f>
        <v>#DIV/0!</v>
      </c>
      <c r="G7" s="226" t="e">
        <f>+'Omzet per maand 2021-2026'!P8</f>
        <v>#DIV/0!</v>
      </c>
      <c r="H7" s="226" t="e">
        <f>+'Omzet per maand 2021-2026'!P9</f>
        <v>#DIV/0!</v>
      </c>
      <c r="I7" s="226" t="e">
        <f>+'Omzet per maand 2021-2026'!P10</f>
        <v>#DIV/0!</v>
      </c>
      <c r="J7" s="226" t="e">
        <f>+'Omzet per maand 2021-2026'!P11</f>
        <v>#DIV/0!</v>
      </c>
      <c r="K7" s="226" t="e">
        <f>+'Omzet per maand 2021-2026'!P12</f>
        <v>#DIV/0!</v>
      </c>
      <c r="L7" s="226" t="e">
        <f>+'Omzet per maand 2021-2026'!P13</f>
        <v>#DIV/0!</v>
      </c>
      <c r="M7" s="226" t="e">
        <f>+'Omzet per maand 2021-2026'!P14</f>
        <v>#DIV/0!</v>
      </c>
      <c r="N7" s="227" t="e">
        <f>SUM(B7:M7)</f>
        <v>#DIV/0!</v>
      </c>
      <c r="O7" s="39"/>
    </row>
    <row r="8" spans="1:19" x14ac:dyDescent="0.2">
      <c r="A8" s="51" t="s">
        <v>150</v>
      </c>
      <c r="B8" s="83" t="e">
        <f>+$B$2*B7</f>
        <v>#DIV/0!</v>
      </c>
      <c r="C8" s="83" t="e">
        <f t="shared" ref="C8:M8" si="0">+$B$2*C7</f>
        <v>#DIV/0!</v>
      </c>
      <c r="D8" s="83" t="e">
        <f t="shared" si="0"/>
        <v>#DIV/0!</v>
      </c>
      <c r="E8" s="83" t="e">
        <f t="shared" si="0"/>
        <v>#DIV/0!</v>
      </c>
      <c r="F8" s="83" t="e">
        <f t="shared" si="0"/>
        <v>#DIV/0!</v>
      </c>
      <c r="G8" s="83" t="e">
        <f t="shared" si="0"/>
        <v>#DIV/0!</v>
      </c>
      <c r="H8" s="83" t="e">
        <f t="shared" si="0"/>
        <v>#DIV/0!</v>
      </c>
      <c r="I8" s="83" t="e">
        <f t="shared" si="0"/>
        <v>#DIV/0!</v>
      </c>
      <c r="J8" s="83" t="e">
        <f t="shared" si="0"/>
        <v>#DIV/0!</v>
      </c>
      <c r="K8" s="83" t="e">
        <f t="shared" si="0"/>
        <v>#DIV/0!</v>
      </c>
      <c r="L8" s="83" t="e">
        <f t="shared" si="0"/>
        <v>#DIV/0!</v>
      </c>
      <c r="M8" s="83" t="e">
        <f t="shared" si="0"/>
        <v>#DIV/0!</v>
      </c>
      <c r="N8" s="84" t="e">
        <f>SUM(B8:M8)</f>
        <v>#DIV/0!</v>
      </c>
    </row>
    <row r="9" spans="1:19" x14ac:dyDescent="0.2">
      <c r="A9" s="51" t="s">
        <v>151</v>
      </c>
      <c r="B9" s="83" t="e">
        <f>+B8-(B8/1.21)</f>
        <v>#DIV/0!</v>
      </c>
      <c r="C9" s="83" t="e">
        <f t="shared" ref="C9:M9" si="1">+C8-(C8/1.21)</f>
        <v>#DIV/0!</v>
      </c>
      <c r="D9" s="83" t="e">
        <f t="shared" si="1"/>
        <v>#DIV/0!</v>
      </c>
      <c r="E9" s="83" t="e">
        <f t="shared" si="1"/>
        <v>#DIV/0!</v>
      </c>
      <c r="F9" s="83" t="e">
        <f t="shared" si="1"/>
        <v>#DIV/0!</v>
      </c>
      <c r="G9" s="83" t="e">
        <f t="shared" si="1"/>
        <v>#DIV/0!</v>
      </c>
      <c r="H9" s="83" t="e">
        <f t="shared" si="1"/>
        <v>#DIV/0!</v>
      </c>
      <c r="I9" s="83" t="e">
        <f t="shared" si="1"/>
        <v>#DIV/0!</v>
      </c>
      <c r="J9" s="83" t="e">
        <f t="shared" si="1"/>
        <v>#DIV/0!</v>
      </c>
      <c r="K9" s="83" t="e">
        <f t="shared" si="1"/>
        <v>#DIV/0!</v>
      </c>
      <c r="L9" s="83" t="e">
        <f t="shared" si="1"/>
        <v>#DIV/0!</v>
      </c>
      <c r="M9" s="83" t="e">
        <f t="shared" si="1"/>
        <v>#DIV/0!</v>
      </c>
      <c r="N9" s="84" t="e">
        <f>SUM(B9:M9)</f>
        <v>#DIV/0!</v>
      </c>
      <c r="R9" s="38"/>
      <c r="S9" s="38"/>
    </row>
    <row r="10" spans="1:19" ht="13.5" thickBot="1" x14ac:dyDescent="0.25">
      <c r="A10" s="64" t="s">
        <v>152</v>
      </c>
      <c r="B10" s="85" t="e">
        <f>+B8-B9</f>
        <v>#DIV/0!</v>
      </c>
      <c r="C10" s="85" t="e">
        <f t="shared" ref="C10:M10" si="2">+C8-C9</f>
        <v>#DIV/0!</v>
      </c>
      <c r="D10" s="85" t="e">
        <f t="shared" si="2"/>
        <v>#DIV/0!</v>
      </c>
      <c r="E10" s="85" t="e">
        <f t="shared" si="2"/>
        <v>#DIV/0!</v>
      </c>
      <c r="F10" s="85" t="e">
        <f t="shared" si="2"/>
        <v>#DIV/0!</v>
      </c>
      <c r="G10" s="85" t="e">
        <f t="shared" si="2"/>
        <v>#DIV/0!</v>
      </c>
      <c r="H10" s="85" t="e">
        <f t="shared" si="2"/>
        <v>#DIV/0!</v>
      </c>
      <c r="I10" s="85" t="e">
        <f t="shared" si="2"/>
        <v>#DIV/0!</v>
      </c>
      <c r="J10" s="85" t="e">
        <f t="shared" si="2"/>
        <v>#DIV/0!</v>
      </c>
      <c r="K10" s="85" t="e">
        <f t="shared" si="2"/>
        <v>#DIV/0!</v>
      </c>
      <c r="L10" s="85" t="e">
        <f t="shared" si="2"/>
        <v>#DIV/0!</v>
      </c>
      <c r="M10" s="85" t="e">
        <f t="shared" si="2"/>
        <v>#DIV/0!</v>
      </c>
      <c r="N10" s="86" t="e">
        <f>SUM(B10:M10)</f>
        <v>#DIV/0!</v>
      </c>
    </row>
    <row r="11" spans="1:19" ht="14.25" thickTop="1" thickBot="1" x14ac:dyDescent="0.25">
      <c r="A11" s="87" t="s">
        <v>194</v>
      </c>
      <c r="B11" s="88" t="s">
        <v>136</v>
      </c>
      <c r="C11" s="88" t="s">
        <v>137</v>
      </c>
      <c r="D11" s="88" t="s">
        <v>138</v>
      </c>
      <c r="E11" s="88" t="s">
        <v>139</v>
      </c>
      <c r="F11" s="88" t="s">
        <v>140</v>
      </c>
      <c r="G11" s="88" t="s">
        <v>141</v>
      </c>
      <c r="H11" s="88" t="s">
        <v>142</v>
      </c>
      <c r="I11" s="88" t="s">
        <v>143</v>
      </c>
      <c r="J11" s="88" t="s">
        <v>144</v>
      </c>
      <c r="K11" s="88" t="s">
        <v>145</v>
      </c>
      <c r="L11" s="88" t="s">
        <v>146</v>
      </c>
      <c r="M11" s="88" t="s">
        <v>147</v>
      </c>
      <c r="N11" s="89" t="s">
        <v>148</v>
      </c>
    </row>
    <row r="12" spans="1:19" ht="13.5" thickTop="1" x14ac:dyDescent="0.2">
      <c r="A12" s="60" t="s">
        <v>153</v>
      </c>
      <c r="B12" s="228" t="e">
        <f>+'Inkoop per maand 2021-2026'!P3</f>
        <v>#DIV/0!</v>
      </c>
      <c r="C12" s="228" t="e">
        <f>+'Inkoop per maand 2021-2026'!P4</f>
        <v>#DIV/0!</v>
      </c>
      <c r="D12" s="228" t="e">
        <f>+'Inkoop per maand 2021-2026'!P5</f>
        <v>#DIV/0!</v>
      </c>
      <c r="E12" s="228" t="e">
        <f>+'Inkoop per maand 2021-2026'!P6</f>
        <v>#DIV/0!</v>
      </c>
      <c r="F12" s="228" t="e">
        <f>+'Inkoop per maand 2021-2026'!P7</f>
        <v>#DIV/0!</v>
      </c>
      <c r="G12" s="228" t="e">
        <f>+'Inkoop per maand 2021-2026'!P8</f>
        <v>#DIV/0!</v>
      </c>
      <c r="H12" s="228" t="e">
        <f>+'Inkoop per maand 2021-2026'!P9</f>
        <v>#DIV/0!</v>
      </c>
      <c r="I12" s="228" t="e">
        <f>+'Inkoop per maand 2021-2026'!P10</f>
        <v>#DIV/0!</v>
      </c>
      <c r="J12" s="228" t="e">
        <f>+'Inkoop per maand 2021-2026'!P11</f>
        <v>#DIV/0!</v>
      </c>
      <c r="K12" s="228" t="e">
        <f>+'Inkoop per maand 2021-2026'!P12</f>
        <v>#DIV/0!</v>
      </c>
      <c r="L12" s="228" t="e">
        <f>+'Inkoop per maand 2021-2026'!P13</f>
        <v>#DIV/0!</v>
      </c>
      <c r="M12" s="228" t="e">
        <f>+'Inkoop per maand 2021-2026'!P14</f>
        <v>#DIV/0!</v>
      </c>
      <c r="N12" s="229" t="e">
        <f>SUM(B12:M12)</f>
        <v>#DIV/0!</v>
      </c>
      <c r="P12" s="40"/>
    </row>
    <row r="13" spans="1:19" x14ac:dyDescent="0.2">
      <c r="A13" s="51" t="s">
        <v>170</v>
      </c>
      <c r="B13" s="92" t="e">
        <f>SUM(B14:B15)</f>
        <v>#DIV/0!</v>
      </c>
      <c r="C13" s="92" t="e">
        <f t="shared" ref="C13:M13" si="3">SUM(C14:C15)</f>
        <v>#DIV/0!</v>
      </c>
      <c r="D13" s="92" t="e">
        <f t="shared" si="3"/>
        <v>#DIV/0!</v>
      </c>
      <c r="E13" s="92" t="e">
        <f t="shared" si="3"/>
        <v>#DIV/0!</v>
      </c>
      <c r="F13" s="92" t="e">
        <f t="shared" si="3"/>
        <v>#DIV/0!</v>
      </c>
      <c r="G13" s="92" t="e">
        <f t="shared" si="3"/>
        <v>#DIV/0!</v>
      </c>
      <c r="H13" s="92" t="e">
        <f t="shared" si="3"/>
        <v>#DIV/0!</v>
      </c>
      <c r="I13" s="92" t="e">
        <f t="shared" si="3"/>
        <v>#DIV/0!</v>
      </c>
      <c r="J13" s="92" t="e">
        <f t="shared" si="3"/>
        <v>#DIV/0!</v>
      </c>
      <c r="K13" s="92" t="e">
        <f t="shared" si="3"/>
        <v>#DIV/0!</v>
      </c>
      <c r="L13" s="92" t="e">
        <f t="shared" si="3"/>
        <v>#DIV/0!</v>
      </c>
      <c r="M13" s="92" t="e">
        <f t="shared" si="3"/>
        <v>#DIV/0!</v>
      </c>
      <c r="N13" s="93" t="e">
        <f>SUM(B13:M13)</f>
        <v>#DIV/0!</v>
      </c>
      <c r="O13" s="38"/>
      <c r="P13" s="38"/>
    </row>
    <row r="14" spans="1:19" x14ac:dyDescent="0.2">
      <c r="A14" s="51" t="s">
        <v>151</v>
      </c>
      <c r="B14" s="92" t="e">
        <f>+B15*21%</f>
        <v>#DIV/0!</v>
      </c>
      <c r="C14" s="92" t="e">
        <f t="shared" ref="C14:M14" si="4">+C15*21%</f>
        <v>#DIV/0!</v>
      </c>
      <c r="D14" s="92" t="e">
        <f t="shared" si="4"/>
        <v>#DIV/0!</v>
      </c>
      <c r="E14" s="92" t="e">
        <f t="shared" si="4"/>
        <v>#DIV/0!</v>
      </c>
      <c r="F14" s="92" t="e">
        <f t="shared" si="4"/>
        <v>#DIV/0!</v>
      </c>
      <c r="G14" s="92" t="e">
        <f t="shared" si="4"/>
        <v>#DIV/0!</v>
      </c>
      <c r="H14" s="92" t="e">
        <f t="shared" si="4"/>
        <v>#DIV/0!</v>
      </c>
      <c r="I14" s="92" t="e">
        <f t="shared" si="4"/>
        <v>#DIV/0!</v>
      </c>
      <c r="J14" s="92" t="e">
        <f t="shared" si="4"/>
        <v>#DIV/0!</v>
      </c>
      <c r="K14" s="92" t="e">
        <f t="shared" si="4"/>
        <v>#DIV/0!</v>
      </c>
      <c r="L14" s="92" t="e">
        <f t="shared" si="4"/>
        <v>#DIV/0!</v>
      </c>
      <c r="M14" s="92" t="e">
        <f t="shared" si="4"/>
        <v>#DIV/0!</v>
      </c>
      <c r="N14" s="93" t="e">
        <f>SUM(B14:M14)</f>
        <v>#DIV/0!</v>
      </c>
    </row>
    <row r="15" spans="1:19" ht="13.5" thickBot="1" x14ac:dyDescent="0.25">
      <c r="A15" s="64" t="s">
        <v>171</v>
      </c>
      <c r="B15" s="94" t="e">
        <f>+$B$5*B12</f>
        <v>#DIV/0!</v>
      </c>
      <c r="C15" s="94" t="e">
        <f t="shared" ref="C15:M15" si="5">+$B$5*C12</f>
        <v>#DIV/0!</v>
      </c>
      <c r="D15" s="94" t="e">
        <f t="shared" si="5"/>
        <v>#DIV/0!</v>
      </c>
      <c r="E15" s="94" t="e">
        <f t="shared" si="5"/>
        <v>#DIV/0!</v>
      </c>
      <c r="F15" s="94" t="e">
        <f t="shared" si="5"/>
        <v>#DIV/0!</v>
      </c>
      <c r="G15" s="94" t="e">
        <f t="shared" si="5"/>
        <v>#DIV/0!</v>
      </c>
      <c r="H15" s="94" t="e">
        <f t="shared" si="5"/>
        <v>#DIV/0!</v>
      </c>
      <c r="I15" s="94" t="e">
        <f t="shared" si="5"/>
        <v>#DIV/0!</v>
      </c>
      <c r="J15" s="94" t="e">
        <f t="shared" si="5"/>
        <v>#DIV/0!</v>
      </c>
      <c r="K15" s="94" t="e">
        <f t="shared" si="5"/>
        <v>#DIV/0!</v>
      </c>
      <c r="L15" s="94" t="e">
        <f t="shared" si="5"/>
        <v>#DIV/0!</v>
      </c>
      <c r="M15" s="94" t="e">
        <f t="shared" si="5"/>
        <v>#DIV/0!</v>
      </c>
      <c r="N15" s="95" t="e">
        <f>SUM(B15:M15)</f>
        <v>#DIV/0!</v>
      </c>
    </row>
    <row r="16" spans="1:19" ht="14.25" thickTop="1" thickBot="1" x14ac:dyDescent="0.25">
      <c r="A16" s="69" t="s">
        <v>331</v>
      </c>
      <c r="B16" s="70" t="s">
        <v>136</v>
      </c>
      <c r="C16" s="70" t="s">
        <v>137</v>
      </c>
      <c r="D16" s="70" t="s">
        <v>138</v>
      </c>
      <c r="E16" s="70" t="s">
        <v>139</v>
      </c>
      <c r="F16" s="70" t="s">
        <v>140</v>
      </c>
      <c r="G16" s="70" t="s">
        <v>141</v>
      </c>
      <c r="H16" s="70" t="s">
        <v>142</v>
      </c>
      <c r="I16" s="70" t="s">
        <v>143</v>
      </c>
      <c r="J16" s="70" t="s">
        <v>144</v>
      </c>
      <c r="K16" s="70" t="s">
        <v>145</v>
      </c>
      <c r="L16" s="70" t="s">
        <v>146</v>
      </c>
      <c r="M16" s="70" t="s">
        <v>147</v>
      </c>
      <c r="N16" s="71" t="s">
        <v>148</v>
      </c>
    </row>
    <row r="17" spans="1:17" ht="16.5" thickTop="1" thickBot="1" x14ac:dyDescent="0.3">
      <c r="A17" s="376" t="s">
        <v>154</v>
      </c>
      <c r="B17" s="377"/>
      <c r="C17" s="377"/>
      <c r="D17" s="377"/>
      <c r="E17" s="377"/>
      <c r="F17" s="377"/>
      <c r="G17" s="377"/>
      <c r="H17" s="377"/>
      <c r="I17" s="377"/>
      <c r="J17" s="377"/>
      <c r="K17" s="377"/>
      <c r="L17" s="377"/>
      <c r="M17" s="377"/>
      <c r="N17" s="378"/>
    </row>
    <row r="18" spans="1:17" ht="14.25" thickTop="1" thickBot="1" x14ac:dyDescent="0.25">
      <c r="A18" s="101" t="s">
        <v>150</v>
      </c>
      <c r="B18" s="79" t="e">
        <f t="shared" ref="B18:M18" si="6">+B8</f>
        <v>#DIV/0!</v>
      </c>
      <c r="C18" s="79" t="e">
        <f t="shared" si="6"/>
        <v>#DIV/0!</v>
      </c>
      <c r="D18" s="79" t="e">
        <f t="shared" si="6"/>
        <v>#DIV/0!</v>
      </c>
      <c r="E18" s="79" t="e">
        <f t="shared" si="6"/>
        <v>#DIV/0!</v>
      </c>
      <c r="F18" s="79" t="e">
        <f t="shared" si="6"/>
        <v>#DIV/0!</v>
      </c>
      <c r="G18" s="79" t="e">
        <f t="shared" si="6"/>
        <v>#DIV/0!</v>
      </c>
      <c r="H18" s="79" t="e">
        <f t="shared" si="6"/>
        <v>#DIV/0!</v>
      </c>
      <c r="I18" s="79" t="e">
        <f t="shared" si="6"/>
        <v>#DIV/0!</v>
      </c>
      <c r="J18" s="79" t="e">
        <f t="shared" si="6"/>
        <v>#DIV/0!</v>
      </c>
      <c r="K18" s="79" t="e">
        <f t="shared" si="6"/>
        <v>#DIV/0!</v>
      </c>
      <c r="L18" s="79" t="e">
        <f t="shared" si="6"/>
        <v>#DIV/0!</v>
      </c>
      <c r="M18" s="79" t="e">
        <f t="shared" si="6"/>
        <v>#DIV/0!</v>
      </c>
      <c r="N18" s="80" t="e">
        <f>SUM(B18:M18)</f>
        <v>#DIV/0!</v>
      </c>
    </row>
    <row r="19" spans="1:17" ht="16.5" thickTop="1" thickBot="1" x14ac:dyDescent="0.3">
      <c r="A19" s="376" t="s">
        <v>155</v>
      </c>
      <c r="B19" s="377"/>
      <c r="C19" s="377"/>
      <c r="D19" s="377"/>
      <c r="E19" s="377"/>
      <c r="F19" s="377"/>
      <c r="G19" s="377"/>
      <c r="H19" s="377"/>
      <c r="I19" s="377"/>
      <c r="J19" s="377"/>
      <c r="K19" s="377"/>
      <c r="L19" s="377"/>
      <c r="M19" s="377"/>
      <c r="N19" s="378"/>
    </row>
    <row r="20" spans="1:17" ht="13.5" thickTop="1" x14ac:dyDescent="0.2">
      <c r="A20" s="72" t="s">
        <v>156</v>
      </c>
      <c r="B20" s="67" t="e">
        <f t="shared" ref="B20:M20" si="7">-B13</f>
        <v>#DIV/0!</v>
      </c>
      <c r="C20" s="67" t="e">
        <f t="shared" si="7"/>
        <v>#DIV/0!</v>
      </c>
      <c r="D20" s="67" t="e">
        <f t="shared" si="7"/>
        <v>#DIV/0!</v>
      </c>
      <c r="E20" s="67" t="e">
        <f t="shared" si="7"/>
        <v>#DIV/0!</v>
      </c>
      <c r="F20" s="67" t="e">
        <f t="shared" si="7"/>
        <v>#DIV/0!</v>
      </c>
      <c r="G20" s="67" t="e">
        <f t="shared" si="7"/>
        <v>#DIV/0!</v>
      </c>
      <c r="H20" s="67" t="e">
        <f t="shared" si="7"/>
        <v>#DIV/0!</v>
      </c>
      <c r="I20" s="67" t="e">
        <f t="shared" si="7"/>
        <v>#DIV/0!</v>
      </c>
      <c r="J20" s="67" t="e">
        <f t="shared" si="7"/>
        <v>#DIV/0!</v>
      </c>
      <c r="K20" s="67" t="e">
        <f t="shared" si="7"/>
        <v>#DIV/0!</v>
      </c>
      <c r="L20" s="67" t="e">
        <f t="shared" si="7"/>
        <v>#DIV/0!</v>
      </c>
      <c r="M20" s="67" t="e">
        <f t="shared" si="7"/>
        <v>#DIV/0!</v>
      </c>
      <c r="N20" s="96" t="e">
        <f t="shared" ref="N20:N34" si="8">SUM(B20:M20)</f>
        <v>#DIV/0!</v>
      </c>
      <c r="Q20" s="38"/>
    </row>
    <row r="21" spans="1:17" x14ac:dyDescent="0.2">
      <c r="A21" s="58" t="s">
        <v>187</v>
      </c>
      <c r="B21" s="55">
        <f>-(Prognosetool!O22/1.08)/12</f>
        <v>0</v>
      </c>
      <c r="C21" s="55">
        <f>+B21</f>
        <v>0</v>
      </c>
      <c r="D21" s="55">
        <f>+C21</f>
        <v>0</v>
      </c>
      <c r="E21" s="55">
        <f>+D21</f>
        <v>0</v>
      </c>
      <c r="F21" s="55">
        <f>+E21-((Prognosetool!O22/12.96)*12)*0.08</f>
        <v>0</v>
      </c>
      <c r="G21" s="55">
        <f>+B21</f>
        <v>0</v>
      </c>
      <c r="H21" s="55">
        <f t="shared" ref="H21:M21" si="9">+G21</f>
        <v>0</v>
      </c>
      <c r="I21" s="55">
        <f t="shared" si="9"/>
        <v>0</v>
      </c>
      <c r="J21" s="55">
        <f t="shared" si="9"/>
        <v>0</v>
      </c>
      <c r="K21" s="55">
        <f t="shared" si="9"/>
        <v>0</v>
      </c>
      <c r="L21" s="55">
        <f t="shared" si="9"/>
        <v>0</v>
      </c>
      <c r="M21" s="55">
        <f t="shared" si="9"/>
        <v>0</v>
      </c>
      <c r="N21" s="57">
        <f>SUM(B21:M21)</f>
        <v>0</v>
      </c>
      <c r="Q21" s="38"/>
    </row>
    <row r="22" spans="1:17" x14ac:dyDescent="0.2">
      <c r="A22" s="58" t="s">
        <v>157</v>
      </c>
      <c r="B22" s="55">
        <f>-(Prognosetool!O23)/12</f>
        <v>0</v>
      </c>
      <c r="C22" s="55">
        <f t="shared" ref="C22:M28" si="10">+B22</f>
        <v>0</v>
      </c>
      <c r="D22" s="55">
        <f t="shared" si="10"/>
        <v>0</v>
      </c>
      <c r="E22" s="55">
        <f t="shared" si="10"/>
        <v>0</v>
      </c>
      <c r="F22" s="55">
        <f t="shared" si="10"/>
        <v>0</v>
      </c>
      <c r="G22" s="55">
        <f t="shared" si="10"/>
        <v>0</v>
      </c>
      <c r="H22" s="55">
        <f t="shared" si="10"/>
        <v>0</v>
      </c>
      <c r="I22" s="55">
        <f t="shared" si="10"/>
        <v>0</v>
      </c>
      <c r="J22" s="55">
        <f t="shared" si="10"/>
        <v>0</v>
      </c>
      <c r="K22" s="55">
        <f t="shared" si="10"/>
        <v>0</v>
      </c>
      <c r="L22" s="55">
        <f t="shared" si="10"/>
        <v>0</v>
      </c>
      <c r="M22" s="55">
        <f t="shared" si="10"/>
        <v>0</v>
      </c>
      <c r="N22" s="57">
        <f t="shared" si="8"/>
        <v>0</v>
      </c>
      <c r="Q22" s="38"/>
    </row>
    <row r="23" spans="1:17" x14ac:dyDescent="0.2">
      <c r="A23" s="58" t="s">
        <v>158</v>
      </c>
      <c r="B23" s="55">
        <f>-(Prognosetool!O24*1.21)/12</f>
        <v>0</v>
      </c>
      <c r="C23" s="55">
        <f t="shared" si="10"/>
        <v>0</v>
      </c>
      <c r="D23" s="55">
        <f>+C23</f>
        <v>0</v>
      </c>
      <c r="E23" s="55">
        <f>+D23</f>
        <v>0</v>
      </c>
      <c r="F23" s="55">
        <f>+E23</f>
        <v>0</v>
      </c>
      <c r="G23" s="55">
        <f>+F23</f>
        <v>0</v>
      </c>
      <c r="H23" s="55">
        <f t="shared" si="10"/>
        <v>0</v>
      </c>
      <c r="I23" s="55">
        <f t="shared" si="10"/>
        <v>0</v>
      </c>
      <c r="J23" s="55">
        <f t="shared" si="10"/>
        <v>0</v>
      </c>
      <c r="K23" s="55">
        <f t="shared" si="10"/>
        <v>0</v>
      </c>
      <c r="L23" s="55">
        <f t="shared" si="10"/>
        <v>0</v>
      </c>
      <c r="M23" s="55">
        <f t="shared" si="10"/>
        <v>0</v>
      </c>
      <c r="N23" s="57">
        <f t="shared" si="8"/>
        <v>0</v>
      </c>
      <c r="Q23" s="38"/>
    </row>
    <row r="24" spans="1:17" x14ac:dyDescent="0.2">
      <c r="A24" s="58" t="s">
        <v>159</v>
      </c>
      <c r="B24" s="55">
        <f>-((Prognosetool!O25+Prognosetool!O26+Prognosetool!O27)*1.21)/12</f>
        <v>0</v>
      </c>
      <c r="C24" s="55">
        <f t="shared" si="10"/>
        <v>0</v>
      </c>
      <c r="D24" s="55">
        <f t="shared" si="10"/>
        <v>0</v>
      </c>
      <c r="E24" s="55">
        <f t="shared" si="10"/>
        <v>0</v>
      </c>
      <c r="F24" s="55">
        <f t="shared" si="10"/>
        <v>0</v>
      </c>
      <c r="G24" s="55">
        <f t="shared" si="10"/>
        <v>0</v>
      </c>
      <c r="H24" s="55">
        <f t="shared" si="10"/>
        <v>0</v>
      </c>
      <c r="I24" s="55">
        <f t="shared" si="10"/>
        <v>0</v>
      </c>
      <c r="J24" s="55">
        <f t="shared" si="10"/>
        <v>0</v>
      </c>
      <c r="K24" s="55">
        <f t="shared" si="10"/>
        <v>0</v>
      </c>
      <c r="L24" s="55">
        <f t="shared" si="10"/>
        <v>0</v>
      </c>
      <c r="M24" s="55">
        <f t="shared" si="10"/>
        <v>0</v>
      </c>
      <c r="N24" s="57">
        <f t="shared" si="8"/>
        <v>0</v>
      </c>
      <c r="Q24" s="38"/>
    </row>
    <row r="25" spans="1:17" x14ac:dyDescent="0.2">
      <c r="A25" s="58" t="s">
        <v>20</v>
      </c>
      <c r="B25" s="55">
        <f>-(Prognosetool!O35)/12</f>
        <v>0</v>
      </c>
      <c r="C25" s="55">
        <f t="shared" si="10"/>
        <v>0</v>
      </c>
      <c r="D25" s="55">
        <f t="shared" si="10"/>
        <v>0</v>
      </c>
      <c r="E25" s="55">
        <f t="shared" si="10"/>
        <v>0</v>
      </c>
      <c r="F25" s="55">
        <f t="shared" si="10"/>
        <v>0</v>
      </c>
      <c r="G25" s="55">
        <f t="shared" si="10"/>
        <v>0</v>
      </c>
      <c r="H25" s="55">
        <f t="shared" si="10"/>
        <v>0</v>
      </c>
      <c r="I25" s="55">
        <f t="shared" si="10"/>
        <v>0</v>
      </c>
      <c r="J25" s="55">
        <f t="shared" si="10"/>
        <v>0</v>
      </c>
      <c r="K25" s="55">
        <f t="shared" si="10"/>
        <v>0</v>
      </c>
      <c r="L25" s="55">
        <f t="shared" si="10"/>
        <v>0</v>
      </c>
      <c r="M25" s="55">
        <f t="shared" si="10"/>
        <v>0</v>
      </c>
      <c r="N25" s="57">
        <f t="shared" si="8"/>
        <v>0</v>
      </c>
      <c r="Q25" s="38"/>
    </row>
    <row r="26" spans="1:17" x14ac:dyDescent="0.2">
      <c r="A26" s="58" t="s">
        <v>205</v>
      </c>
      <c r="B26" s="55">
        <f>-(Prognosetool!O45)/12</f>
        <v>0</v>
      </c>
      <c r="C26" s="55">
        <f>+B26</f>
        <v>0</v>
      </c>
      <c r="D26" s="55">
        <f t="shared" si="10"/>
        <v>0</v>
      </c>
      <c r="E26" s="55">
        <f t="shared" si="10"/>
        <v>0</v>
      </c>
      <c r="F26" s="55">
        <f t="shared" si="10"/>
        <v>0</v>
      </c>
      <c r="G26" s="55">
        <f t="shared" si="10"/>
        <v>0</v>
      </c>
      <c r="H26" s="55">
        <f t="shared" si="10"/>
        <v>0</v>
      </c>
      <c r="I26" s="55">
        <f t="shared" si="10"/>
        <v>0</v>
      </c>
      <c r="J26" s="55">
        <f t="shared" si="10"/>
        <v>0</v>
      </c>
      <c r="K26" s="55">
        <f t="shared" si="10"/>
        <v>0</v>
      </c>
      <c r="L26" s="55">
        <f t="shared" si="10"/>
        <v>0</v>
      </c>
      <c r="M26" s="55">
        <f t="shared" si="10"/>
        <v>0</v>
      </c>
      <c r="N26" s="57">
        <f t="shared" si="8"/>
        <v>0</v>
      </c>
    </row>
    <row r="27" spans="1:17" x14ac:dyDescent="0.2">
      <c r="A27" s="58" t="s">
        <v>204</v>
      </c>
      <c r="B27" s="55">
        <f>-(Prognosetool!O46)/12</f>
        <v>0</v>
      </c>
      <c r="C27" s="55">
        <f t="shared" si="10"/>
        <v>0</v>
      </c>
      <c r="D27" s="55">
        <f t="shared" si="10"/>
        <v>0</v>
      </c>
      <c r="E27" s="55">
        <f t="shared" si="10"/>
        <v>0</v>
      </c>
      <c r="F27" s="55">
        <f t="shared" si="10"/>
        <v>0</v>
      </c>
      <c r="G27" s="55">
        <f t="shared" si="10"/>
        <v>0</v>
      </c>
      <c r="H27" s="55">
        <f t="shared" si="10"/>
        <v>0</v>
      </c>
      <c r="I27" s="55">
        <f t="shared" si="10"/>
        <v>0</v>
      </c>
      <c r="J27" s="55">
        <f t="shared" si="10"/>
        <v>0</v>
      </c>
      <c r="K27" s="55">
        <f t="shared" si="10"/>
        <v>0</v>
      </c>
      <c r="L27" s="55">
        <f t="shared" si="10"/>
        <v>0</v>
      </c>
      <c r="M27" s="55">
        <f t="shared" si="10"/>
        <v>0</v>
      </c>
      <c r="N27" s="57">
        <f t="shared" si="8"/>
        <v>0</v>
      </c>
    </row>
    <row r="28" spans="1:17" x14ac:dyDescent="0.2">
      <c r="A28" s="58" t="s">
        <v>161</v>
      </c>
      <c r="B28" s="55">
        <f>-ROUND((Prognosetool!O47)/12,0)</f>
        <v>0</v>
      </c>
      <c r="C28" s="55">
        <f t="shared" si="10"/>
        <v>0</v>
      </c>
      <c r="D28" s="55">
        <f t="shared" si="10"/>
        <v>0</v>
      </c>
      <c r="E28" s="55">
        <f t="shared" si="10"/>
        <v>0</v>
      </c>
      <c r="F28" s="55">
        <f t="shared" si="10"/>
        <v>0</v>
      </c>
      <c r="G28" s="55">
        <f t="shared" si="10"/>
        <v>0</v>
      </c>
      <c r="H28" s="55">
        <f t="shared" si="10"/>
        <v>0</v>
      </c>
      <c r="I28" s="55">
        <f t="shared" si="10"/>
        <v>0</v>
      </c>
      <c r="J28" s="55">
        <f t="shared" si="10"/>
        <v>0</v>
      </c>
      <c r="K28" s="55">
        <f t="shared" si="10"/>
        <v>0</v>
      </c>
      <c r="L28" s="55">
        <f t="shared" si="10"/>
        <v>0</v>
      </c>
      <c r="M28" s="55">
        <f t="shared" si="10"/>
        <v>0</v>
      </c>
      <c r="N28" s="57">
        <f t="shared" si="8"/>
        <v>0</v>
      </c>
    </row>
    <row r="29" spans="1:17" x14ac:dyDescent="0.2">
      <c r="A29" s="58" t="s">
        <v>162</v>
      </c>
      <c r="B29" s="55">
        <f>+'Aflossingen-nabetalingen 2026'!V3</f>
        <v>0</v>
      </c>
      <c r="C29" s="55">
        <f>+'Aflossingen-nabetalingen 2026'!V4</f>
        <v>0</v>
      </c>
      <c r="D29" s="55">
        <f>+'Aflossingen-nabetalingen 2026'!V5</f>
        <v>0</v>
      </c>
      <c r="E29" s="55">
        <f>+'Aflossingen-nabetalingen 2026'!V6</f>
        <v>0</v>
      </c>
      <c r="F29" s="55">
        <f>+'Aflossingen-nabetalingen 2026'!V7</f>
        <v>0</v>
      </c>
      <c r="G29" s="55">
        <f>+'Aflossingen-nabetalingen 2026'!V8</f>
        <v>0</v>
      </c>
      <c r="H29" s="55">
        <f>+'Aflossingen-nabetalingen 2026'!V9</f>
        <v>0</v>
      </c>
      <c r="I29" s="55">
        <f>+'Aflossingen-nabetalingen 2026'!V10</f>
        <v>0</v>
      </c>
      <c r="J29" s="55">
        <f>+'Aflossingen-nabetalingen 2026'!V11</f>
        <v>0</v>
      </c>
      <c r="K29" s="55">
        <f>+'Aflossingen-nabetalingen 2026'!V12</f>
        <v>0</v>
      </c>
      <c r="L29" s="55">
        <f>+'Aflossingen-nabetalingen 2026'!V13</f>
        <v>0</v>
      </c>
      <c r="M29" s="55">
        <f>+'Aflossingen-nabetalingen 2026'!V14</f>
        <v>0</v>
      </c>
      <c r="N29" s="57">
        <f t="shared" si="8"/>
        <v>0</v>
      </c>
    </row>
    <row r="30" spans="1:17" x14ac:dyDescent="0.2">
      <c r="A30" s="58" t="s">
        <v>190</v>
      </c>
      <c r="B30" s="55">
        <f>+'Aflossingen-nabetalingen 2026'!V25</f>
        <v>0</v>
      </c>
      <c r="C30" s="55">
        <f>+'Aflossingen-nabetalingen 2026'!V26</f>
        <v>0</v>
      </c>
      <c r="D30" s="55">
        <f>+'Aflossingen-nabetalingen 2026'!V27</f>
        <v>0</v>
      </c>
      <c r="E30" s="55">
        <f>+'Aflossingen-nabetalingen 2026'!V28</f>
        <v>0</v>
      </c>
      <c r="F30" s="55">
        <f>+'Aflossingen-nabetalingen 2026'!V29</f>
        <v>0</v>
      </c>
      <c r="G30" s="55">
        <f>+'Aflossingen-nabetalingen 2026'!V30</f>
        <v>0</v>
      </c>
      <c r="H30" s="55">
        <f>+'Aflossingen-nabetalingen 2026'!V31</f>
        <v>0</v>
      </c>
      <c r="I30" s="55">
        <f>+'Aflossingen-nabetalingen 2026'!V32</f>
        <v>0</v>
      </c>
      <c r="J30" s="55">
        <f>+'Aflossingen-nabetalingen 2026'!V33</f>
        <v>0</v>
      </c>
      <c r="K30" s="55">
        <f>+'Aflossingen-nabetalingen 2026'!V34</f>
        <v>0</v>
      </c>
      <c r="L30" s="55">
        <f>+'Aflossingen-nabetalingen 2026'!V35</f>
        <v>0</v>
      </c>
      <c r="M30" s="55">
        <f>+'Aflossingen-nabetalingen 2026'!V36</f>
        <v>0</v>
      </c>
      <c r="N30" s="57">
        <f t="shared" si="8"/>
        <v>0</v>
      </c>
    </row>
    <row r="31" spans="1:17" x14ac:dyDescent="0.2">
      <c r="A31" s="58" t="s">
        <v>254</v>
      </c>
      <c r="B31" s="55">
        <f>+'Aflossingen-nabetalingen 2026'!V48</f>
        <v>0</v>
      </c>
      <c r="C31" s="55">
        <f>+'Aflossingen-nabetalingen 2026'!V49</f>
        <v>0</v>
      </c>
      <c r="D31" s="55">
        <f>+'Aflossingen-nabetalingen 2026'!V50</f>
        <v>0</v>
      </c>
      <c r="E31" s="55">
        <f>+'Aflossingen-nabetalingen 2026'!V51</f>
        <v>0</v>
      </c>
      <c r="F31" s="55">
        <f>+'Aflossingen-nabetalingen 2026'!V52</f>
        <v>0</v>
      </c>
      <c r="G31" s="55">
        <f>+'Aflossingen-nabetalingen 2026'!V53</f>
        <v>0</v>
      </c>
      <c r="H31" s="55">
        <f>+'Aflossingen-nabetalingen 2026'!V54</f>
        <v>0</v>
      </c>
      <c r="I31" s="55">
        <f>+'Aflossingen-nabetalingen 2026'!V55</f>
        <v>0</v>
      </c>
      <c r="J31" s="55">
        <f>+'Aflossingen-nabetalingen 2026'!V56</f>
        <v>0</v>
      </c>
      <c r="K31" s="55">
        <f>+'Aflossingen-nabetalingen 2026'!V57</f>
        <v>0</v>
      </c>
      <c r="L31" s="55">
        <f>+'Aflossingen-nabetalingen 2026'!V58</f>
        <v>0</v>
      </c>
      <c r="M31" s="55">
        <f>+'Aflossingen-nabetalingen 2026'!V59</f>
        <v>0</v>
      </c>
      <c r="N31" s="57">
        <f t="shared" si="8"/>
        <v>0</v>
      </c>
    </row>
    <row r="32" spans="1:17" x14ac:dyDescent="0.2">
      <c r="A32" s="58" t="s">
        <v>255</v>
      </c>
      <c r="B32" s="55">
        <f>+'Aflossingen-nabetalingen 2026'!I71</f>
        <v>0</v>
      </c>
      <c r="C32" s="55">
        <f>+'Aflossingen-nabetalingen 2026'!I72</f>
        <v>0</v>
      </c>
      <c r="D32" s="55">
        <f>+'Aflossingen-nabetalingen 2026'!I73</f>
        <v>0</v>
      </c>
      <c r="E32" s="55">
        <f>+'Aflossingen-nabetalingen 2026'!I74</f>
        <v>0</v>
      </c>
      <c r="F32" s="55">
        <f>+'Aflossingen-nabetalingen 2026'!I75</f>
        <v>0</v>
      </c>
      <c r="G32" s="55">
        <f>+'Aflossingen-nabetalingen 2026'!I76</f>
        <v>0</v>
      </c>
      <c r="H32" s="55">
        <f>+'Aflossingen-nabetalingen 2026'!I77</f>
        <v>0</v>
      </c>
      <c r="I32" s="55">
        <f>+'Aflossingen-nabetalingen 2026'!I78</f>
        <v>0</v>
      </c>
      <c r="J32" s="55">
        <f>+'Aflossingen-nabetalingen 2026'!I79</f>
        <v>0</v>
      </c>
      <c r="K32" s="55">
        <f>+'Aflossingen-nabetalingen 2026'!I80</f>
        <v>0</v>
      </c>
      <c r="L32" s="55">
        <f>+'Aflossingen-nabetalingen 2026'!I81</f>
        <v>0</v>
      </c>
      <c r="M32" s="55">
        <f>+'Aflossingen-nabetalingen 2026'!I82</f>
        <v>0</v>
      </c>
      <c r="N32" s="57">
        <f t="shared" si="8"/>
        <v>0</v>
      </c>
    </row>
    <row r="33" spans="1:18" ht="13.5" thickBot="1" x14ac:dyDescent="0.25">
      <c r="A33" s="74" t="str">
        <f>+'[1]Exploitatie Ganswijk totaal'!A24</f>
        <v/>
      </c>
      <c r="B33" s="97"/>
      <c r="C33" s="97"/>
      <c r="D33" s="97"/>
      <c r="E33" s="97"/>
      <c r="F33" s="97"/>
      <c r="G33" s="97"/>
      <c r="H33" s="97"/>
      <c r="I33" s="97"/>
      <c r="J33" s="97"/>
      <c r="K33" s="97"/>
      <c r="L33" s="97"/>
      <c r="M33" s="97"/>
      <c r="N33" s="98"/>
    </row>
    <row r="34" spans="1:18" ht="14.25" thickTop="1" thickBot="1" x14ac:dyDescent="0.25">
      <c r="A34" s="101" t="s">
        <v>163</v>
      </c>
      <c r="B34" s="79" t="e">
        <f t="shared" ref="B34:M34" si="11">SUM(B20:B33)</f>
        <v>#DIV/0!</v>
      </c>
      <c r="C34" s="79" t="e">
        <f t="shared" si="11"/>
        <v>#DIV/0!</v>
      </c>
      <c r="D34" s="79" t="e">
        <f t="shared" si="11"/>
        <v>#DIV/0!</v>
      </c>
      <c r="E34" s="79" t="e">
        <f t="shared" si="11"/>
        <v>#DIV/0!</v>
      </c>
      <c r="F34" s="79" t="e">
        <f t="shared" si="11"/>
        <v>#DIV/0!</v>
      </c>
      <c r="G34" s="79" t="e">
        <f t="shared" si="11"/>
        <v>#DIV/0!</v>
      </c>
      <c r="H34" s="79" t="e">
        <f t="shared" si="11"/>
        <v>#DIV/0!</v>
      </c>
      <c r="I34" s="79" t="e">
        <f t="shared" si="11"/>
        <v>#DIV/0!</v>
      </c>
      <c r="J34" s="79" t="e">
        <f t="shared" si="11"/>
        <v>#DIV/0!</v>
      </c>
      <c r="K34" s="79" t="e">
        <f t="shared" si="11"/>
        <v>#DIV/0!</v>
      </c>
      <c r="L34" s="79" t="e">
        <f t="shared" si="11"/>
        <v>#DIV/0!</v>
      </c>
      <c r="M34" s="79" t="e">
        <f t="shared" si="11"/>
        <v>#DIV/0!</v>
      </c>
      <c r="N34" s="80" t="e">
        <f t="shared" si="8"/>
        <v>#DIV/0!</v>
      </c>
    </row>
    <row r="35" spans="1:18" ht="13.5" thickTop="1" x14ac:dyDescent="0.2">
      <c r="A35" s="72"/>
      <c r="B35" s="73"/>
      <c r="C35" s="73"/>
      <c r="D35" s="73"/>
      <c r="E35" s="73"/>
      <c r="F35" s="73"/>
      <c r="G35" s="73"/>
      <c r="H35" s="73"/>
      <c r="I35" s="73"/>
      <c r="J35" s="73"/>
      <c r="K35" s="73"/>
      <c r="L35" s="73"/>
      <c r="M35" s="73"/>
      <c r="N35" s="76"/>
    </row>
    <row r="36" spans="1:18" x14ac:dyDescent="0.2">
      <c r="A36" s="56" t="s">
        <v>164</v>
      </c>
      <c r="B36" s="55" t="e">
        <f t="shared" ref="B36:M36" si="12">-B9+B14</f>
        <v>#DIV/0!</v>
      </c>
      <c r="C36" s="55" t="e">
        <f t="shared" si="12"/>
        <v>#DIV/0!</v>
      </c>
      <c r="D36" s="55" t="e">
        <f t="shared" si="12"/>
        <v>#DIV/0!</v>
      </c>
      <c r="E36" s="55" t="e">
        <f t="shared" si="12"/>
        <v>#DIV/0!</v>
      </c>
      <c r="F36" s="55" t="e">
        <f t="shared" si="12"/>
        <v>#DIV/0!</v>
      </c>
      <c r="G36" s="55" t="e">
        <f t="shared" si="12"/>
        <v>#DIV/0!</v>
      </c>
      <c r="H36" s="55" t="e">
        <f t="shared" si="12"/>
        <v>#DIV/0!</v>
      </c>
      <c r="I36" s="55" t="e">
        <f t="shared" si="12"/>
        <v>#DIV/0!</v>
      </c>
      <c r="J36" s="55" t="e">
        <f t="shared" si="12"/>
        <v>#DIV/0!</v>
      </c>
      <c r="K36" s="55" t="e">
        <f t="shared" si="12"/>
        <v>#DIV/0!</v>
      </c>
      <c r="L36" s="55" t="e">
        <f t="shared" si="12"/>
        <v>#DIV/0!</v>
      </c>
      <c r="M36" s="55" t="e">
        <f t="shared" si="12"/>
        <v>#DIV/0!</v>
      </c>
      <c r="N36" s="57" t="e">
        <f>SUM(B36:M36)</f>
        <v>#DIV/0!</v>
      </c>
      <c r="P36" s="38"/>
    </row>
    <row r="37" spans="1:18" x14ac:dyDescent="0.2">
      <c r="A37" s="56" t="s">
        <v>165</v>
      </c>
      <c r="B37" s="92">
        <f>-((+B23+B24)-((+B23+B24)/1.21))</f>
        <v>0</v>
      </c>
      <c r="C37" s="92">
        <f>+B37</f>
        <v>0</v>
      </c>
      <c r="D37" s="92">
        <f>+C37</f>
        <v>0</v>
      </c>
      <c r="E37" s="92">
        <f t="shared" ref="E37:M37" si="13">+D37</f>
        <v>0</v>
      </c>
      <c r="F37" s="92">
        <f t="shared" si="13"/>
        <v>0</v>
      </c>
      <c r="G37" s="92">
        <f t="shared" si="13"/>
        <v>0</v>
      </c>
      <c r="H37" s="92">
        <f t="shared" si="13"/>
        <v>0</v>
      </c>
      <c r="I37" s="92">
        <f t="shared" si="13"/>
        <v>0</v>
      </c>
      <c r="J37" s="92">
        <f t="shared" si="13"/>
        <v>0</v>
      </c>
      <c r="K37" s="92">
        <f t="shared" si="13"/>
        <v>0</v>
      </c>
      <c r="L37" s="92">
        <f t="shared" si="13"/>
        <v>0</v>
      </c>
      <c r="M37" s="92">
        <f t="shared" si="13"/>
        <v>0</v>
      </c>
      <c r="N37" s="57">
        <f>SUM(B37:M37)</f>
        <v>0</v>
      </c>
    </row>
    <row r="38" spans="1:18" ht="13.5" thickBot="1" x14ac:dyDescent="0.25">
      <c r="A38" s="77"/>
      <c r="B38" s="75"/>
      <c r="C38" s="75"/>
      <c r="D38" s="75"/>
      <c r="E38" s="75"/>
      <c r="F38" s="75"/>
      <c r="G38" s="75"/>
      <c r="H38" s="75"/>
      <c r="I38" s="75"/>
      <c r="J38" s="75"/>
      <c r="K38" s="75"/>
      <c r="L38" s="75"/>
      <c r="M38" s="75"/>
      <c r="N38" s="78"/>
    </row>
    <row r="39" spans="1:18" ht="14.25" thickTop="1" thickBot="1" x14ac:dyDescent="0.25">
      <c r="A39" s="101" t="s">
        <v>166</v>
      </c>
      <c r="B39" s="79" t="e">
        <f t="shared" ref="B39:M39" si="14">+B18+B34+B36+B37</f>
        <v>#DIV/0!</v>
      </c>
      <c r="C39" s="79" t="e">
        <f t="shared" si="14"/>
        <v>#DIV/0!</v>
      </c>
      <c r="D39" s="79" t="e">
        <f t="shared" si="14"/>
        <v>#DIV/0!</v>
      </c>
      <c r="E39" s="79" t="e">
        <f t="shared" si="14"/>
        <v>#DIV/0!</v>
      </c>
      <c r="F39" s="79" t="e">
        <f t="shared" si="14"/>
        <v>#DIV/0!</v>
      </c>
      <c r="G39" s="79" t="e">
        <f t="shared" si="14"/>
        <v>#DIV/0!</v>
      </c>
      <c r="H39" s="79" t="e">
        <f t="shared" si="14"/>
        <v>#DIV/0!</v>
      </c>
      <c r="I39" s="79" t="e">
        <f t="shared" si="14"/>
        <v>#DIV/0!</v>
      </c>
      <c r="J39" s="79" t="e">
        <f t="shared" si="14"/>
        <v>#DIV/0!</v>
      </c>
      <c r="K39" s="79" t="e">
        <f t="shared" si="14"/>
        <v>#DIV/0!</v>
      </c>
      <c r="L39" s="79" t="e">
        <f t="shared" si="14"/>
        <v>#DIV/0!</v>
      </c>
      <c r="M39" s="79" t="e">
        <f t="shared" si="14"/>
        <v>#DIV/0!</v>
      </c>
      <c r="N39" s="80" t="e">
        <f>SUM(B39:M39)</f>
        <v>#DIV/0!</v>
      </c>
      <c r="P39" s="38" t="e">
        <f>+N39-Prognosetool!O51</f>
        <v>#DIV/0!</v>
      </c>
      <c r="R39" s="38"/>
    </row>
    <row r="40" spans="1:18" ht="13.5" thickTop="1" x14ac:dyDescent="0.2">
      <c r="A40" s="72" t="s">
        <v>167</v>
      </c>
      <c r="B40" s="146"/>
      <c r="C40" s="67" t="e">
        <f>+B41</f>
        <v>#DIV/0!</v>
      </c>
      <c r="D40" s="67" t="e">
        <f t="shared" ref="D40:M40" si="15">+C41</f>
        <v>#DIV/0!</v>
      </c>
      <c r="E40" s="67" t="e">
        <f t="shared" si="15"/>
        <v>#DIV/0!</v>
      </c>
      <c r="F40" s="67" t="e">
        <f t="shared" si="15"/>
        <v>#DIV/0!</v>
      </c>
      <c r="G40" s="67" t="e">
        <f t="shared" si="15"/>
        <v>#DIV/0!</v>
      </c>
      <c r="H40" s="67" t="e">
        <f t="shared" si="15"/>
        <v>#DIV/0!</v>
      </c>
      <c r="I40" s="67" t="e">
        <f t="shared" si="15"/>
        <v>#DIV/0!</v>
      </c>
      <c r="J40" s="67" t="e">
        <f t="shared" si="15"/>
        <v>#DIV/0!</v>
      </c>
      <c r="K40" s="67" t="e">
        <f t="shared" si="15"/>
        <v>#DIV/0!</v>
      </c>
      <c r="L40" s="67" t="e">
        <f t="shared" si="15"/>
        <v>#DIV/0!</v>
      </c>
      <c r="M40" s="67" t="e">
        <f t="shared" si="15"/>
        <v>#DIV/0!</v>
      </c>
      <c r="N40" s="68"/>
    </row>
    <row r="41" spans="1:18" ht="13.5" thickBot="1" x14ac:dyDescent="0.25">
      <c r="A41" s="59" t="s">
        <v>168</v>
      </c>
      <c r="B41" s="99" t="e">
        <f>+B40+B39</f>
        <v>#DIV/0!</v>
      </c>
      <c r="C41" s="99" t="e">
        <f>SUM(C39:C40)</f>
        <v>#DIV/0!</v>
      </c>
      <c r="D41" s="99" t="e">
        <f t="shared" ref="D41:M41" si="16">SUM(D39:D40)</f>
        <v>#DIV/0!</v>
      </c>
      <c r="E41" s="99" t="e">
        <f t="shared" si="16"/>
        <v>#DIV/0!</v>
      </c>
      <c r="F41" s="99" t="e">
        <f t="shared" si="16"/>
        <v>#DIV/0!</v>
      </c>
      <c r="G41" s="99" t="e">
        <f t="shared" si="16"/>
        <v>#DIV/0!</v>
      </c>
      <c r="H41" s="99" t="e">
        <f t="shared" si="16"/>
        <v>#DIV/0!</v>
      </c>
      <c r="I41" s="99" t="e">
        <f t="shared" si="16"/>
        <v>#DIV/0!</v>
      </c>
      <c r="J41" s="99" t="e">
        <f t="shared" si="16"/>
        <v>#DIV/0!</v>
      </c>
      <c r="K41" s="99" t="e">
        <f t="shared" si="16"/>
        <v>#DIV/0!</v>
      </c>
      <c r="L41" s="99" t="e">
        <f t="shared" si="16"/>
        <v>#DIV/0!</v>
      </c>
      <c r="M41" s="99" t="e">
        <f t="shared" si="16"/>
        <v>#DIV/0!</v>
      </c>
      <c r="N41" s="100"/>
    </row>
    <row r="42" spans="1:18" ht="13.5" thickTop="1" x14ac:dyDescent="0.2">
      <c r="A42" s="364" t="s">
        <v>350</v>
      </c>
      <c r="B42" s="379"/>
      <c r="C42" s="379"/>
      <c r="D42" s="379"/>
      <c r="E42" s="379"/>
      <c r="F42" s="379"/>
      <c r="G42" s="379"/>
      <c r="H42" s="379"/>
      <c r="I42" s="379"/>
      <c r="J42" s="379"/>
      <c r="K42" s="379"/>
      <c r="L42" s="379"/>
      <c r="M42" s="379"/>
      <c r="N42" s="380"/>
    </row>
    <row r="43" spans="1:18" x14ac:dyDescent="0.2">
      <c r="A43" s="381"/>
      <c r="B43" s="382"/>
      <c r="C43" s="382"/>
      <c r="D43" s="382"/>
      <c r="E43" s="382"/>
      <c r="F43" s="382"/>
      <c r="G43" s="382"/>
      <c r="H43" s="382"/>
      <c r="I43" s="382"/>
      <c r="J43" s="382"/>
      <c r="K43" s="382"/>
      <c r="L43" s="382"/>
      <c r="M43" s="382"/>
      <c r="N43" s="383"/>
    </row>
    <row r="44" spans="1:18" x14ac:dyDescent="0.2">
      <c r="A44" s="381"/>
      <c r="B44" s="382"/>
      <c r="C44" s="382"/>
      <c r="D44" s="382"/>
      <c r="E44" s="382"/>
      <c r="F44" s="382"/>
      <c r="G44" s="382"/>
      <c r="H44" s="382"/>
      <c r="I44" s="382"/>
      <c r="J44" s="382"/>
      <c r="K44" s="382"/>
      <c r="L44" s="382"/>
      <c r="M44" s="382"/>
      <c r="N44" s="383"/>
    </row>
    <row r="45" spans="1:18" x14ac:dyDescent="0.2">
      <c r="A45" s="381"/>
      <c r="B45" s="382"/>
      <c r="C45" s="382"/>
      <c r="D45" s="382"/>
      <c r="E45" s="382"/>
      <c r="F45" s="382"/>
      <c r="G45" s="382"/>
      <c r="H45" s="382"/>
      <c r="I45" s="382"/>
      <c r="J45" s="382"/>
      <c r="K45" s="382"/>
      <c r="L45" s="382"/>
      <c r="M45" s="382"/>
      <c r="N45" s="383"/>
    </row>
    <row r="46" spans="1:18" x14ac:dyDescent="0.2">
      <c r="A46" s="381"/>
      <c r="B46" s="382"/>
      <c r="C46" s="382"/>
      <c r="D46" s="382"/>
      <c r="E46" s="382"/>
      <c r="F46" s="382"/>
      <c r="G46" s="382"/>
      <c r="H46" s="382"/>
      <c r="I46" s="382"/>
      <c r="J46" s="382"/>
      <c r="K46" s="382"/>
      <c r="L46" s="382"/>
      <c r="M46" s="382"/>
      <c r="N46" s="383"/>
    </row>
    <row r="47" spans="1:18" x14ac:dyDescent="0.2">
      <c r="A47" s="381"/>
      <c r="B47" s="382"/>
      <c r="C47" s="382"/>
      <c r="D47" s="382"/>
      <c r="E47" s="382"/>
      <c r="F47" s="382"/>
      <c r="G47" s="382"/>
      <c r="H47" s="382"/>
      <c r="I47" s="382"/>
      <c r="J47" s="382"/>
      <c r="K47" s="382"/>
      <c r="L47" s="382"/>
      <c r="M47" s="382"/>
      <c r="N47" s="383"/>
    </row>
    <row r="48" spans="1:18" ht="13.5" thickBot="1" x14ac:dyDescent="0.25">
      <c r="A48" s="384"/>
      <c r="B48" s="385"/>
      <c r="C48" s="385"/>
      <c r="D48" s="385"/>
      <c r="E48" s="385"/>
      <c r="F48" s="385"/>
      <c r="G48" s="385"/>
      <c r="H48" s="385"/>
      <c r="I48" s="385"/>
      <c r="J48" s="385"/>
      <c r="K48" s="385"/>
      <c r="L48" s="385"/>
      <c r="M48" s="385"/>
      <c r="N48" s="386"/>
    </row>
    <row r="49" spans="2:9" ht="13.5" thickTop="1" x14ac:dyDescent="0.2">
      <c r="B49" s="133"/>
      <c r="C49" s="133"/>
      <c r="E49" s="133"/>
      <c r="F49" s="133"/>
      <c r="H49" s="133"/>
      <c r="I49" s="133"/>
    </row>
    <row r="50" spans="2:9" x14ac:dyDescent="0.2">
      <c r="B50" s="133"/>
      <c r="C50" s="133"/>
      <c r="E50" s="133"/>
      <c r="F50" s="133"/>
      <c r="H50" s="133"/>
      <c r="I50" s="133"/>
    </row>
    <row r="51" spans="2:9" x14ac:dyDescent="0.2">
      <c r="B51" s="133"/>
      <c r="C51" s="133"/>
      <c r="E51" s="133"/>
      <c r="F51" s="133"/>
      <c r="H51" s="133"/>
      <c r="I51" s="133"/>
    </row>
    <row r="52" spans="2:9" x14ac:dyDescent="0.2">
      <c r="B52" s="133"/>
      <c r="C52" s="133"/>
      <c r="E52" s="133"/>
      <c r="F52" s="133"/>
      <c r="H52" s="133"/>
      <c r="I52" s="133"/>
    </row>
    <row r="53" spans="2:9" x14ac:dyDescent="0.2">
      <c r="B53" s="133"/>
      <c r="C53" s="133"/>
      <c r="E53" s="133"/>
      <c r="F53" s="133"/>
      <c r="H53" s="133"/>
      <c r="I53" s="133"/>
    </row>
    <row r="54" spans="2:9" x14ac:dyDescent="0.2">
      <c r="B54" s="133"/>
      <c r="C54" s="133"/>
      <c r="E54" s="133"/>
      <c r="F54" s="133"/>
      <c r="H54" s="133"/>
      <c r="I54" s="133"/>
    </row>
    <row r="55" spans="2:9" x14ac:dyDescent="0.2">
      <c r="B55" s="133"/>
      <c r="C55" s="133"/>
      <c r="E55" s="133"/>
      <c r="F55" s="133"/>
      <c r="H55" s="133"/>
      <c r="I55" s="133"/>
    </row>
    <row r="56" spans="2:9" x14ac:dyDescent="0.2">
      <c r="B56" s="133"/>
      <c r="C56" s="133"/>
      <c r="E56" s="133"/>
      <c r="F56" s="133"/>
      <c r="H56" s="133"/>
      <c r="I56" s="133"/>
    </row>
    <row r="58" spans="2:9" x14ac:dyDescent="0.2">
      <c r="B58" s="40"/>
      <c r="C58" s="40"/>
      <c r="E58" s="40"/>
      <c r="F58" s="40"/>
      <c r="H58" s="40"/>
      <c r="I58" s="40"/>
    </row>
  </sheetData>
  <sheetProtection algorithmName="SHA-512" hashValue="YyBhBkML/s5lIns98t84ehMm7suldjcR9EXRiBn2MBdJUdu8i++Q01EEwXkTjE3+thay8a4xP40tcQ6WmPYOrA==" saltValue="cJTbIAxv87zvX4oe6Eyrvg==" spinCount="100000" sheet="1" objects="1" scenarios="1"/>
  <mergeCells count="4">
    <mergeCell ref="A1:N1"/>
    <mergeCell ref="A17:N17"/>
    <mergeCell ref="A19:N19"/>
    <mergeCell ref="A42:N48"/>
  </mergeCells>
  <pageMargins left="0.7" right="0.7" top="0.75" bottom="0.75" header="0.3" footer="0.3"/>
  <pageSetup paperSize="9" scale="76" orientation="landscape" r:id="rId1"/>
  <colBreaks count="1" manualBreakCount="1">
    <brk id="14"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4DB7-EAFB-4A8E-A139-91E9CB590AA7}">
  <sheetPr codeName="Sheet5"/>
  <dimension ref="A1:V90"/>
  <sheetViews>
    <sheetView topLeftCell="A26" zoomScaleNormal="100" workbookViewId="0">
      <selection activeCell="U42" sqref="U42"/>
    </sheetView>
  </sheetViews>
  <sheetFormatPr defaultColWidth="9.140625" defaultRowHeight="15" x14ac:dyDescent="0.25"/>
  <cols>
    <col min="1" max="1" width="10.7109375" customWidth="1"/>
    <col min="10" max="10" width="1.7109375" customWidth="1"/>
    <col min="11" max="11" width="10.7109375" customWidth="1"/>
    <col min="20" max="20" width="1.7109375" customWidth="1"/>
    <col min="21" max="22" width="13.28515625" customWidth="1"/>
  </cols>
  <sheetData>
    <row r="1" spans="1:22" ht="17.25" thickTop="1" thickBot="1" x14ac:dyDescent="0.3">
      <c r="A1" s="387" t="s">
        <v>223</v>
      </c>
      <c r="B1" s="388"/>
      <c r="C1" s="388"/>
      <c r="D1" s="388"/>
      <c r="E1" s="388"/>
      <c r="F1" s="388"/>
      <c r="G1" s="388"/>
      <c r="H1" s="388"/>
      <c r="I1" s="389"/>
      <c r="J1" s="232"/>
      <c r="K1" s="387" t="s">
        <v>224</v>
      </c>
      <c r="L1" s="388"/>
      <c r="M1" s="388"/>
      <c r="N1" s="388"/>
      <c r="O1" s="388"/>
      <c r="P1" s="388"/>
      <c r="Q1" s="388"/>
      <c r="R1" s="388"/>
      <c r="S1" s="408"/>
      <c r="U1" s="387" t="s">
        <v>225</v>
      </c>
      <c r="V1" s="407"/>
    </row>
    <row r="2" spans="1:22" ht="16.5" thickTop="1" thickBot="1" x14ac:dyDescent="0.3">
      <c r="A2" s="233"/>
      <c r="B2" s="234" t="s">
        <v>173</v>
      </c>
      <c r="C2" s="234" t="s">
        <v>174</v>
      </c>
      <c r="D2" s="234" t="s">
        <v>175</v>
      </c>
      <c r="E2" s="234" t="s">
        <v>176</v>
      </c>
      <c r="F2" s="234" t="s">
        <v>177</v>
      </c>
      <c r="G2" s="234" t="s">
        <v>178</v>
      </c>
      <c r="H2" s="235" t="s">
        <v>179</v>
      </c>
      <c r="I2" s="236" t="s">
        <v>131</v>
      </c>
      <c r="K2" s="237"/>
      <c r="L2" s="234" t="s">
        <v>173</v>
      </c>
      <c r="M2" s="234" t="s">
        <v>174</v>
      </c>
      <c r="N2" s="234" t="s">
        <v>175</v>
      </c>
      <c r="O2" s="234" t="s">
        <v>176</v>
      </c>
      <c r="P2" s="234" t="s">
        <v>177</v>
      </c>
      <c r="Q2" s="234" t="s">
        <v>178</v>
      </c>
      <c r="R2" s="235" t="s">
        <v>179</v>
      </c>
      <c r="S2" s="236" t="s">
        <v>131</v>
      </c>
      <c r="U2" s="402" t="s">
        <v>191</v>
      </c>
      <c r="V2" s="389"/>
    </row>
    <row r="3" spans="1:22" x14ac:dyDescent="0.25">
      <c r="A3" s="239" t="s">
        <v>119</v>
      </c>
      <c r="B3" s="42"/>
      <c r="C3" s="42"/>
      <c r="D3" s="42"/>
      <c r="E3" s="42"/>
      <c r="F3" s="42"/>
      <c r="G3" s="42"/>
      <c r="H3" s="140"/>
      <c r="I3" s="240">
        <f>SUM(B3:H3)</f>
        <v>0</v>
      </c>
      <c r="K3" s="239" t="s">
        <v>119</v>
      </c>
      <c r="L3" s="42"/>
      <c r="M3" s="42"/>
      <c r="N3" s="42"/>
      <c r="O3" s="42"/>
      <c r="P3" s="42"/>
      <c r="Q3" s="42"/>
      <c r="R3" s="140"/>
      <c r="S3" s="240">
        <f>SUM(L3:R3)</f>
        <v>0</v>
      </c>
      <c r="U3" s="239" t="s">
        <v>119</v>
      </c>
      <c r="V3" s="241">
        <f>+I3+S3</f>
        <v>0</v>
      </c>
    </row>
    <row r="4" spans="1:22" x14ac:dyDescent="0.25">
      <c r="A4" s="242" t="s">
        <v>120</v>
      </c>
      <c r="B4" s="44"/>
      <c r="C4" s="44"/>
      <c r="D4" s="44"/>
      <c r="E4" s="44"/>
      <c r="F4" s="44"/>
      <c r="G4" s="44"/>
      <c r="H4" s="141"/>
      <c r="I4" s="243">
        <f t="shared" ref="I4:I14" si="0">SUM(B4:H4)</f>
        <v>0</v>
      </c>
      <c r="K4" s="242" t="s">
        <v>120</v>
      </c>
      <c r="L4" s="44"/>
      <c r="M4" s="44"/>
      <c r="N4" s="44"/>
      <c r="O4" s="44"/>
      <c r="P4" s="44"/>
      <c r="Q4" s="44"/>
      <c r="R4" s="141"/>
      <c r="S4" s="243">
        <f t="shared" ref="S4:S14" si="1">SUM(L4:R4)</f>
        <v>0</v>
      </c>
      <c r="U4" s="242" t="s">
        <v>120</v>
      </c>
      <c r="V4" s="244">
        <f t="shared" ref="V4:V14" si="2">+I4+S4</f>
        <v>0</v>
      </c>
    </row>
    <row r="5" spans="1:22" x14ac:dyDescent="0.25">
      <c r="A5" s="245" t="s">
        <v>121</v>
      </c>
      <c r="B5" s="44"/>
      <c r="C5" s="44"/>
      <c r="D5" s="44"/>
      <c r="E5" s="44"/>
      <c r="F5" s="44"/>
      <c r="G5" s="44"/>
      <c r="H5" s="141"/>
      <c r="I5" s="243">
        <f t="shared" si="0"/>
        <v>0</v>
      </c>
      <c r="K5" s="245" t="s">
        <v>121</v>
      </c>
      <c r="L5" s="44"/>
      <c r="M5" s="44"/>
      <c r="N5" s="44"/>
      <c r="O5" s="44"/>
      <c r="P5" s="44"/>
      <c r="Q5" s="44"/>
      <c r="R5" s="141"/>
      <c r="S5" s="243">
        <f t="shared" si="1"/>
        <v>0</v>
      </c>
      <c r="U5" s="245" t="s">
        <v>121</v>
      </c>
      <c r="V5" s="244">
        <f t="shared" si="2"/>
        <v>0</v>
      </c>
    </row>
    <row r="6" spans="1:22" x14ac:dyDescent="0.25">
      <c r="A6" s="246" t="s">
        <v>122</v>
      </c>
      <c r="B6" s="44"/>
      <c r="C6" s="44"/>
      <c r="D6" s="44"/>
      <c r="E6" s="44"/>
      <c r="F6" s="44"/>
      <c r="G6" s="44"/>
      <c r="H6" s="141"/>
      <c r="I6" s="243">
        <f t="shared" si="0"/>
        <v>0</v>
      </c>
      <c r="K6" s="246" t="s">
        <v>122</v>
      </c>
      <c r="L6" s="44"/>
      <c r="M6" s="44"/>
      <c r="N6" s="44"/>
      <c r="O6" s="44"/>
      <c r="P6" s="44"/>
      <c r="Q6" s="44"/>
      <c r="R6" s="141"/>
      <c r="S6" s="243">
        <f t="shared" si="1"/>
        <v>0</v>
      </c>
      <c r="U6" s="246" t="s">
        <v>122</v>
      </c>
      <c r="V6" s="244">
        <f t="shared" si="2"/>
        <v>0</v>
      </c>
    </row>
    <row r="7" spans="1:22" x14ac:dyDescent="0.25">
      <c r="A7" s="242" t="s">
        <v>123</v>
      </c>
      <c r="B7" s="44"/>
      <c r="C7" s="44"/>
      <c r="D7" s="44"/>
      <c r="E7" s="44"/>
      <c r="F7" s="44"/>
      <c r="G7" s="44"/>
      <c r="H7" s="141"/>
      <c r="I7" s="243">
        <f t="shared" si="0"/>
        <v>0</v>
      </c>
      <c r="K7" s="242" t="s">
        <v>123</v>
      </c>
      <c r="L7" s="44"/>
      <c r="M7" s="44"/>
      <c r="N7" s="44"/>
      <c r="O7" s="44"/>
      <c r="P7" s="44"/>
      <c r="Q7" s="44"/>
      <c r="R7" s="141"/>
      <c r="S7" s="243">
        <f t="shared" si="1"/>
        <v>0</v>
      </c>
      <c r="U7" s="242" t="s">
        <v>123</v>
      </c>
      <c r="V7" s="244">
        <f t="shared" si="2"/>
        <v>0</v>
      </c>
    </row>
    <row r="8" spans="1:22" x14ac:dyDescent="0.25">
      <c r="A8" s="242" t="s">
        <v>124</v>
      </c>
      <c r="B8" s="44"/>
      <c r="C8" s="44"/>
      <c r="D8" s="44"/>
      <c r="E8" s="44"/>
      <c r="F8" s="44"/>
      <c r="G8" s="44"/>
      <c r="H8" s="141"/>
      <c r="I8" s="243">
        <f t="shared" si="0"/>
        <v>0</v>
      </c>
      <c r="K8" s="242" t="s">
        <v>124</v>
      </c>
      <c r="L8" s="44"/>
      <c r="M8" s="44"/>
      <c r="N8" s="44"/>
      <c r="O8" s="44"/>
      <c r="P8" s="44"/>
      <c r="Q8" s="44"/>
      <c r="R8" s="141"/>
      <c r="S8" s="243">
        <f t="shared" si="1"/>
        <v>0</v>
      </c>
      <c r="U8" s="242" t="s">
        <v>124</v>
      </c>
      <c r="V8" s="244">
        <f t="shared" si="2"/>
        <v>0</v>
      </c>
    </row>
    <row r="9" spans="1:22" x14ac:dyDescent="0.25">
      <c r="A9" s="245" t="s">
        <v>125</v>
      </c>
      <c r="B9" s="44"/>
      <c r="C9" s="44"/>
      <c r="D9" s="44"/>
      <c r="E9" s="44"/>
      <c r="F9" s="44"/>
      <c r="G9" s="44"/>
      <c r="H9" s="141"/>
      <c r="I9" s="243">
        <f t="shared" si="0"/>
        <v>0</v>
      </c>
      <c r="K9" s="245" t="s">
        <v>125</v>
      </c>
      <c r="L9" s="44"/>
      <c r="M9" s="44"/>
      <c r="N9" s="44"/>
      <c r="O9" s="44"/>
      <c r="P9" s="44"/>
      <c r="Q9" s="44"/>
      <c r="R9" s="141"/>
      <c r="S9" s="243">
        <f t="shared" si="1"/>
        <v>0</v>
      </c>
      <c r="U9" s="245" t="s">
        <v>125</v>
      </c>
      <c r="V9" s="244">
        <f t="shared" si="2"/>
        <v>0</v>
      </c>
    </row>
    <row r="10" spans="1:22" x14ac:dyDescent="0.25">
      <c r="A10" s="246" t="s">
        <v>126</v>
      </c>
      <c r="B10" s="44"/>
      <c r="C10" s="44"/>
      <c r="D10" s="44"/>
      <c r="E10" s="44"/>
      <c r="F10" s="44"/>
      <c r="G10" s="44"/>
      <c r="H10" s="141"/>
      <c r="I10" s="243">
        <f t="shared" si="0"/>
        <v>0</v>
      </c>
      <c r="K10" s="246" t="s">
        <v>126</v>
      </c>
      <c r="L10" s="44"/>
      <c r="M10" s="44"/>
      <c r="N10" s="44"/>
      <c r="O10" s="44"/>
      <c r="P10" s="44"/>
      <c r="Q10" s="44"/>
      <c r="R10" s="141"/>
      <c r="S10" s="243">
        <f t="shared" si="1"/>
        <v>0</v>
      </c>
      <c r="U10" s="246" t="s">
        <v>126</v>
      </c>
      <c r="V10" s="244">
        <f t="shared" si="2"/>
        <v>0</v>
      </c>
    </row>
    <row r="11" spans="1:22" x14ac:dyDescent="0.25">
      <c r="A11" s="242" t="s">
        <v>127</v>
      </c>
      <c r="B11" s="44"/>
      <c r="C11" s="44"/>
      <c r="D11" s="44"/>
      <c r="E11" s="44"/>
      <c r="F11" s="44"/>
      <c r="G11" s="44"/>
      <c r="H11" s="141"/>
      <c r="I11" s="243">
        <f t="shared" si="0"/>
        <v>0</v>
      </c>
      <c r="K11" s="242" t="s">
        <v>127</v>
      </c>
      <c r="L11" s="44"/>
      <c r="M11" s="44"/>
      <c r="N11" s="44"/>
      <c r="O11" s="44"/>
      <c r="P11" s="44"/>
      <c r="Q11" s="44"/>
      <c r="R11" s="141"/>
      <c r="S11" s="243">
        <f t="shared" si="1"/>
        <v>0</v>
      </c>
      <c r="U11" s="242" t="s">
        <v>127</v>
      </c>
      <c r="V11" s="244">
        <f t="shared" si="2"/>
        <v>0</v>
      </c>
    </row>
    <row r="12" spans="1:22" x14ac:dyDescent="0.25">
      <c r="A12" s="242" t="s">
        <v>128</v>
      </c>
      <c r="B12" s="44"/>
      <c r="C12" s="44"/>
      <c r="D12" s="44"/>
      <c r="E12" s="44"/>
      <c r="F12" s="44"/>
      <c r="G12" s="44"/>
      <c r="H12" s="141"/>
      <c r="I12" s="243">
        <f t="shared" si="0"/>
        <v>0</v>
      </c>
      <c r="K12" s="242" t="s">
        <v>128</v>
      </c>
      <c r="L12" s="44"/>
      <c r="M12" s="44"/>
      <c r="N12" s="44"/>
      <c r="O12" s="44"/>
      <c r="P12" s="44"/>
      <c r="Q12" s="44"/>
      <c r="R12" s="141"/>
      <c r="S12" s="243">
        <f t="shared" si="1"/>
        <v>0</v>
      </c>
      <c r="U12" s="242" t="s">
        <v>128</v>
      </c>
      <c r="V12" s="244">
        <f t="shared" si="2"/>
        <v>0</v>
      </c>
    </row>
    <row r="13" spans="1:22" x14ac:dyDescent="0.25">
      <c r="A13" s="245" t="s">
        <v>129</v>
      </c>
      <c r="B13" s="44"/>
      <c r="C13" s="44"/>
      <c r="D13" s="44"/>
      <c r="E13" s="44"/>
      <c r="F13" s="44"/>
      <c r="G13" s="44"/>
      <c r="H13" s="141"/>
      <c r="I13" s="243">
        <f t="shared" si="0"/>
        <v>0</v>
      </c>
      <c r="K13" s="245" t="s">
        <v>129</v>
      </c>
      <c r="L13" s="44"/>
      <c r="M13" s="44"/>
      <c r="N13" s="44"/>
      <c r="O13" s="44"/>
      <c r="P13" s="44"/>
      <c r="Q13" s="44"/>
      <c r="R13" s="141"/>
      <c r="S13" s="243">
        <f t="shared" si="1"/>
        <v>0</v>
      </c>
      <c r="U13" s="245" t="s">
        <v>129</v>
      </c>
      <c r="V13" s="244">
        <f t="shared" si="2"/>
        <v>0</v>
      </c>
    </row>
    <row r="14" spans="1:22" ht="15.75" thickBot="1" x14ac:dyDescent="0.3">
      <c r="A14" s="247" t="s">
        <v>130</v>
      </c>
      <c r="B14" s="44"/>
      <c r="C14" s="44"/>
      <c r="D14" s="46"/>
      <c r="E14" s="46"/>
      <c r="F14" s="46"/>
      <c r="G14" s="46"/>
      <c r="H14" s="142"/>
      <c r="I14" s="248">
        <f t="shared" si="0"/>
        <v>0</v>
      </c>
      <c r="K14" s="247" t="s">
        <v>130</v>
      </c>
      <c r="L14" s="46"/>
      <c r="M14" s="46"/>
      <c r="N14" s="46"/>
      <c r="O14" s="46"/>
      <c r="P14" s="46"/>
      <c r="Q14" s="46"/>
      <c r="R14" s="142"/>
      <c r="S14" s="248">
        <f t="shared" si="1"/>
        <v>0</v>
      </c>
      <c r="U14" s="247" t="s">
        <v>130</v>
      </c>
      <c r="V14" s="249">
        <f t="shared" si="2"/>
        <v>0</v>
      </c>
    </row>
    <row r="15" spans="1:22" ht="16.5" thickTop="1" thickBot="1" x14ac:dyDescent="0.3">
      <c r="A15" s="250" t="s">
        <v>131</v>
      </c>
      <c r="B15" s="251"/>
      <c r="C15" s="251"/>
      <c r="D15" s="251"/>
      <c r="E15" s="251"/>
      <c r="F15" s="251"/>
      <c r="G15" s="251"/>
      <c r="H15" s="252"/>
      <c r="I15" s="253">
        <f>SUM(I3:I14)</f>
        <v>0</v>
      </c>
      <c r="K15" s="238" t="s">
        <v>131</v>
      </c>
      <c r="L15" s="251"/>
      <c r="M15" s="251"/>
      <c r="N15" s="251"/>
      <c r="O15" s="251"/>
      <c r="P15" s="251"/>
      <c r="Q15" s="251"/>
      <c r="R15" s="252"/>
      <c r="S15" s="253">
        <f>SUM(S3:S14)</f>
        <v>0</v>
      </c>
      <c r="U15" s="238" t="s">
        <v>131</v>
      </c>
      <c r="V15" s="50">
        <f>SUM(V3:V14)</f>
        <v>0</v>
      </c>
    </row>
    <row r="16" spans="1:22" ht="16.5" thickTop="1" thickBot="1" x14ac:dyDescent="0.3">
      <c r="V16" s="36"/>
    </row>
    <row r="17" spans="1:22" ht="17.25" thickTop="1" thickBot="1" x14ac:dyDescent="0.3">
      <c r="A17" s="355" t="s">
        <v>226</v>
      </c>
      <c r="B17" s="356"/>
      <c r="C17" s="356"/>
      <c r="D17" s="357"/>
      <c r="E17" s="357"/>
      <c r="F17" s="358"/>
      <c r="G17" s="358"/>
      <c r="H17" s="358"/>
      <c r="I17" s="359"/>
      <c r="K17" s="355" t="s">
        <v>227</v>
      </c>
      <c r="L17" s="356"/>
      <c r="M17" s="356"/>
      <c r="N17" s="357"/>
      <c r="O17" s="357"/>
      <c r="P17" s="358"/>
      <c r="Q17" s="358"/>
      <c r="R17" s="358"/>
      <c r="S17" s="359"/>
    </row>
    <row r="18" spans="1:22" ht="15.75" thickTop="1" x14ac:dyDescent="0.25">
      <c r="A18" s="404" t="s">
        <v>271</v>
      </c>
      <c r="B18" s="394"/>
      <c r="C18" s="394"/>
      <c r="D18" s="394"/>
      <c r="E18" s="394"/>
      <c r="F18" s="395"/>
      <c r="G18" s="395"/>
      <c r="H18" s="395"/>
      <c r="I18" s="396"/>
      <c r="K18" s="404" t="s">
        <v>351</v>
      </c>
      <c r="L18" s="394"/>
      <c r="M18" s="394"/>
      <c r="N18" s="394"/>
      <c r="O18" s="394"/>
      <c r="P18" s="395"/>
      <c r="Q18" s="395"/>
      <c r="R18" s="395"/>
      <c r="S18" s="396"/>
    </row>
    <row r="19" spans="1:22" x14ac:dyDescent="0.25">
      <c r="A19" s="393"/>
      <c r="B19" s="394"/>
      <c r="C19" s="394"/>
      <c r="D19" s="394"/>
      <c r="E19" s="394"/>
      <c r="F19" s="395"/>
      <c r="G19" s="395"/>
      <c r="H19" s="395"/>
      <c r="I19" s="396"/>
      <c r="K19" s="393"/>
      <c r="L19" s="394"/>
      <c r="M19" s="394"/>
      <c r="N19" s="394"/>
      <c r="O19" s="394"/>
      <c r="P19" s="395"/>
      <c r="Q19" s="395"/>
      <c r="R19" s="395"/>
      <c r="S19" s="396"/>
    </row>
    <row r="20" spans="1:22" x14ac:dyDescent="0.25">
      <c r="A20" s="393"/>
      <c r="B20" s="394"/>
      <c r="C20" s="394"/>
      <c r="D20" s="394"/>
      <c r="E20" s="394"/>
      <c r="F20" s="395"/>
      <c r="G20" s="395"/>
      <c r="H20" s="395"/>
      <c r="I20" s="396"/>
      <c r="K20" s="393"/>
      <c r="L20" s="394"/>
      <c r="M20" s="394"/>
      <c r="N20" s="394"/>
      <c r="O20" s="394"/>
      <c r="P20" s="395"/>
      <c r="Q20" s="395"/>
      <c r="R20" s="395"/>
      <c r="S20" s="396"/>
    </row>
    <row r="21" spans="1:22" ht="15.75" thickBot="1" x14ac:dyDescent="0.3">
      <c r="A21" s="405"/>
      <c r="B21" s="406"/>
      <c r="C21" s="406"/>
      <c r="D21" s="406"/>
      <c r="E21" s="406"/>
      <c r="F21" s="398"/>
      <c r="G21" s="398"/>
      <c r="H21" s="398"/>
      <c r="I21" s="399"/>
      <c r="K21" s="405"/>
      <c r="L21" s="406"/>
      <c r="M21" s="406"/>
      <c r="N21" s="406"/>
      <c r="O21" s="406"/>
      <c r="P21" s="398"/>
      <c r="Q21" s="398"/>
      <c r="R21" s="398"/>
      <c r="S21" s="399"/>
    </row>
    <row r="22" spans="1:22" ht="16.5" thickTop="1" thickBot="1" x14ac:dyDescent="0.3"/>
    <row r="23" spans="1:22" ht="17.25" thickTop="1" thickBot="1" x14ac:dyDescent="0.3">
      <c r="A23" s="387" t="s">
        <v>228</v>
      </c>
      <c r="B23" s="388"/>
      <c r="C23" s="388"/>
      <c r="D23" s="388"/>
      <c r="E23" s="388"/>
      <c r="F23" s="388"/>
      <c r="G23" s="388"/>
      <c r="H23" s="388"/>
      <c r="I23" s="389"/>
      <c r="J23" s="232"/>
      <c r="K23" s="387" t="s">
        <v>229</v>
      </c>
      <c r="L23" s="388"/>
      <c r="M23" s="388"/>
      <c r="N23" s="388"/>
      <c r="O23" s="388"/>
      <c r="P23" s="388"/>
      <c r="Q23" s="388"/>
      <c r="R23" s="388"/>
      <c r="S23" s="389"/>
      <c r="T23" s="232"/>
      <c r="U23" s="387" t="s">
        <v>225</v>
      </c>
      <c r="V23" s="407"/>
    </row>
    <row r="24" spans="1:22" ht="16.5" thickTop="1" thickBot="1" x14ac:dyDescent="0.3">
      <c r="A24" s="237"/>
      <c r="B24" s="234" t="s">
        <v>180</v>
      </c>
      <c r="C24" s="234" t="s">
        <v>182</v>
      </c>
      <c r="D24" s="234" t="s">
        <v>183</v>
      </c>
      <c r="E24" s="234" t="s">
        <v>184</v>
      </c>
      <c r="F24" s="234" t="s">
        <v>185</v>
      </c>
      <c r="G24" s="234" t="s">
        <v>186</v>
      </c>
      <c r="H24" s="234" t="s">
        <v>195</v>
      </c>
      <c r="I24" s="236" t="s">
        <v>131</v>
      </c>
      <c r="K24" s="237"/>
      <c r="L24" s="234" t="s">
        <v>180</v>
      </c>
      <c r="M24" s="234" t="s">
        <v>182</v>
      </c>
      <c r="N24" s="234" t="s">
        <v>183</v>
      </c>
      <c r="O24" s="234" t="s">
        <v>184</v>
      </c>
      <c r="P24" s="234" t="s">
        <v>185</v>
      </c>
      <c r="Q24" s="234" t="s">
        <v>186</v>
      </c>
      <c r="R24" s="234" t="s">
        <v>195</v>
      </c>
      <c r="S24" s="236" t="s">
        <v>131</v>
      </c>
      <c r="U24" s="402" t="s">
        <v>191</v>
      </c>
      <c r="V24" s="403"/>
    </row>
    <row r="25" spans="1:22" x14ac:dyDescent="0.25">
      <c r="A25" s="239" t="s">
        <v>119</v>
      </c>
      <c r="B25" s="42"/>
      <c r="C25" s="42"/>
      <c r="D25" s="42"/>
      <c r="E25" s="42"/>
      <c r="F25" s="42"/>
      <c r="G25" s="42"/>
      <c r="H25" s="140"/>
      <c r="I25" s="254">
        <f>SUM(B25:H25)</f>
        <v>0</v>
      </c>
      <c r="K25" s="239" t="s">
        <v>119</v>
      </c>
      <c r="L25" s="42"/>
      <c r="M25" s="42"/>
      <c r="N25" s="42"/>
      <c r="O25" s="42"/>
      <c r="P25" s="42"/>
      <c r="Q25" s="42"/>
      <c r="R25" s="140"/>
      <c r="S25" s="254">
        <f>SUM(L25:R25)</f>
        <v>0</v>
      </c>
      <c r="U25" s="255" t="s">
        <v>119</v>
      </c>
      <c r="V25" s="241">
        <f>+I25+S25</f>
        <v>0</v>
      </c>
    </row>
    <row r="26" spans="1:22" x14ac:dyDescent="0.25">
      <c r="A26" s="242" t="s">
        <v>120</v>
      </c>
      <c r="B26" s="44"/>
      <c r="C26" s="44"/>
      <c r="D26" s="44"/>
      <c r="E26" s="44"/>
      <c r="F26" s="44"/>
      <c r="G26" s="44"/>
      <c r="H26" s="141"/>
      <c r="I26" s="256">
        <f t="shared" ref="I26:I36" si="3">SUM(B26:H26)</f>
        <v>0</v>
      </c>
      <c r="K26" s="242" t="s">
        <v>120</v>
      </c>
      <c r="L26" s="44"/>
      <c r="M26" s="44"/>
      <c r="N26" s="44"/>
      <c r="O26" s="44"/>
      <c r="P26" s="44"/>
      <c r="Q26" s="44"/>
      <c r="R26" s="141"/>
      <c r="S26" s="256">
        <f t="shared" ref="S26:S36" si="4">SUM(L26:R26)</f>
        <v>0</v>
      </c>
      <c r="U26" s="246" t="s">
        <v>120</v>
      </c>
      <c r="V26" s="244">
        <f t="shared" ref="V26:V36" si="5">+I26+S26</f>
        <v>0</v>
      </c>
    </row>
    <row r="27" spans="1:22" x14ac:dyDescent="0.25">
      <c r="A27" s="245" t="s">
        <v>121</v>
      </c>
      <c r="B27" s="44"/>
      <c r="C27" s="44"/>
      <c r="D27" s="44"/>
      <c r="E27" s="44"/>
      <c r="F27" s="44"/>
      <c r="G27" s="44"/>
      <c r="H27" s="141"/>
      <c r="I27" s="256">
        <f t="shared" si="3"/>
        <v>0</v>
      </c>
      <c r="K27" s="245" t="s">
        <v>121</v>
      </c>
      <c r="L27" s="44"/>
      <c r="M27" s="44"/>
      <c r="N27" s="44"/>
      <c r="O27" s="44"/>
      <c r="P27" s="44"/>
      <c r="Q27" s="44"/>
      <c r="R27" s="141"/>
      <c r="S27" s="256">
        <f t="shared" si="4"/>
        <v>0</v>
      </c>
      <c r="U27" s="257" t="s">
        <v>121</v>
      </c>
      <c r="V27" s="244">
        <f t="shared" si="5"/>
        <v>0</v>
      </c>
    </row>
    <row r="28" spans="1:22" x14ac:dyDescent="0.25">
      <c r="A28" s="246" t="s">
        <v>122</v>
      </c>
      <c r="B28" s="44"/>
      <c r="C28" s="44"/>
      <c r="D28" s="44"/>
      <c r="E28" s="44"/>
      <c r="F28" s="44"/>
      <c r="G28" s="44"/>
      <c r="H28" s="141"/>
      <c r="I28" s="256">
        <f t="shared" si="3"/>
        <v>0</v>
      </c>
      <c r="K28" s="246" t="s">
        <v>122</v>
      </c>
      <c r="L28" s="44"/>
      <c r="M28" s="44"/>
      <c r="N28" s="44"/>
      <c r="O28" s="44"/>
      <c r="P28" s="44"/>
      <c r="Q28" s="44"/>
      <c r="R28" s="141"/>
      <c r="S28" s="256">
        <f t="shared" si="4"/>
        <v>0</v>
      </c>
      <c r="U28" s="246" t="s">
        <v>122</v>
      </c>
      <c r="V28" s="244">
        <f t="shared" si="5"/>
        <v>0</v>
      </c>
    </row>
    <row r="29" spans="1:22" x14ac:dyDescent="0.25">
      <c r="A29" s="242" t="s">
        <v>123</v>
      </c>
      <c r="B29" s="44"/>
      <c r="C29" s="44"/>
      <c r="D29" s="44"/>
      <c r="E29" s="44"/>
      <c r="F29" s="44"/>
      <c r="G29" s="44"/>
      <c r="H29" s="141"/>
      <c r="I29" s="256">
        <f t="shared" si="3"/>
        <v>0</v>
      </c>
      <c r="K29" s="242" t="s">
        <v>123</v>
      </c>
      <c r="L29" s="44"/>
      <c r="M29" s="44"/>
      <c r="N29" s="44"/>
      <c r="O29" s="44"/>
      <c r="P29" s="44"/>
      <c r="Q29" s="44"/>
      <c r="R29" s="141"/>
      <c r="S29" s="256">
        <f t="shared" si="4"/>
        <v>0</v>
      </c>
      <c r="U29" s="246" t="s">
        <v>123</v>
      </c>
      <c r="V29" s="244">
        <f t="shared" si="5"/>
        <v>0</v>
      </c>
    </row>
    <row r="30" spans="1:22" x14ac:dyDescent="0.25">
      <c r="A30" s="242" t="s">
        <v>124</v>
      </c>
      <c r="B30" s="44"/>
      <c r="C30" s="44"/>
      <c r="D30" s="44"/>
      <c r="E30" s="44"/>
      <c r="F30" s="44"/>
      <c r="G30" s="44"/>
      <c r="H30" s="141"/>
      <c r="I30" s="256">
        <f t="shared" si="3"/>
        <v>0</v>
      </c>
      <c r="K30" s="242" t="s">
        <v>124</v>
      </c>
      <c r="L30" s="44"/>
      <c r="M30" s="44"/>
      <c r="N30" s="44"/>
      <c r="O30" s="44"/>
      <c r="P30" s="44"/>
      <c r="Q30" s="44"/>
      <c r="R30" s="141"/>
      <c r="S30" s="256">
        <f t="shared" si="4"/>
        <v>0</v>
      </c>
      <c r="U30" s="246" t="s">
        <v>124</v>
      </c>
      <c r="V30" s="244">
        <f t="shared" si="5"/>
        <v>0</v>
      </c>
    </row>
    <row r="31" spans="1:22" x14ac:dyDescent="0.25">
      <c r="A31" s="245" t="s">
        <v>125</v>
      </c>
      <c r="B31" s="44"/>
      <c r="C31" s="44"/>
      <c r="D31" s="44"/>
      <c r="E31" s="44"/>
      <c r="F31" s="44"/>
      <c r="G31" s="44"/>
      <c r="H31" s="141"/>
      <c r="I31" s="256">
        <f t="shared" si="3"/>
        <v>0</v>
      </c>
      <c r="K31" s="245" t="s">
        <v>125</v>
      </c>
      <c r="L31" s="44"/>
      <c r="M31" s="44"/>
      <c r="N31" s="44"/>
      <c r="O31" s="44"/>
      <c r="P31" s="44"/>
      <c r="Q31" s="44"/>
      <c r="R31" s="141"/>
      <c r="S31" s="256">
        <f t="shared" si="4"/>
        <v>0</v>
      </c>
      <c r="U31" s="257" t="s">
        <v>125</v>
      </c>
      <c r="V31" s="244">
        <f t="shared" si="5"/>
        <v>0</v>
      </c>
    </row>
    <row r="32" spans="1:22" x14ac:dyDescent="0.25">
      <c r="A32" s="246" t="s">
        <v>126</v>
      </c>
      <c r="B32" s="44"/>
      <c r="C32" s="44"/>
      <c r="D32" s="44"/>
      <c r="E32" s="44"/>
      <c r="F32" s="44"/>
      <c r="G32" s="44"/>
      <c r="H32" s="141"/>
      <c r="I32" s="256">
        <f t="shared" si="3"/>
        <v>0</v>
      </c>
      <c r="K32" s="246" t="s">
        <v>126</v>
      </c>
      <c r="L32" s="44"/>
      <c r="M32" s="44"/>
      <c r="N32" s="44"/>
      <c r="O32" s="44"/>
      <c r="P32" s="44"/>
      <c r="Q32" s="44"/>
      <c r="R32" s="141"/>
      <c r="S32" s="256">
        <f t="shared" si="4"/>
        <v>0</v>
      </c>
      <c r="U32" s="246" t="s">
        <v>126</v>
      </c>
      <c r="V32" s="244">
        <f t="shared" si="5"/>
        <v>0</v>
      </c>
    </row>
    <row r="33" spans="1:22" x14ac:dyDescent="0.25">
      <c r="A33" s="242" t="s">
        <v>127</v>
      </c>
      <c r="B33" s="44"/>
      <c r="C33" s="44"/>
      <c r="D33" s="44"/>
      <c r="E33" s="44"/>
      <c r="F33" s="44"/>
      <c r="G33" s="44"/>
      <c r="H33" s="141"/>
      <c r="I33" s="256">
        <f t="shared" si="3"/>
        <v>0</v>
      </c>
      <c r="K33" s="242" t="s">
        <v>127</v>
      </c>
      <c r="L33" s="44"/>
      <c r="M33" s="44"/>
      <c r="N33" s="44"/>
      <c r="O33" s="44"/>
      <c r="P33" s="44"/>
      <c r="Q33" s="44"/>
      <c r="R33" s="141"/>
      <c r="S33" s="256">
        <f t="shared" si="4"/>
        <v>0</v>
      </c>
      <c r="U33" s="246" t="s">
        <v>127</v>
      </c>
      <c r="V33" s="244">
        <f t="shared" si="5"/>
        <v>0</v>
      </c>
    </row>
    <row r="34" spans="1:22" x14ac:dyDescent="0.25">
      <c r="A34" s="242" t="s">
        <v>128</v>
      </c>
      <c r="B34" s="44"/>
      <c r="C34" s="44"/>
      <c r="D34" s="44"/>
      <c r="E34" s="44"/>
      <c r="F34" s="44"/>
      <c r="G34" s="44"/>
      <c r="H34" s="141"/>
      <c r="I34" s="256">
        <f t="shared" si="3"/>
        <v>0</v>
      </c>
      <c r="K34" s="242" t="s">
        <v>128</v>
      </c>
      <c r="L34" s="44"/>
      <c r="M34" s="44"/>
      <c r="N34" s="44"/>
      <c r="O34" s="44"/>
      <c r="P34" s="44"/>
      <c r="Q34" s="44"/>
      <c r="R34" s="141"/>
      <c r="S34" s="256">
        <f t="shared" si="4"/>
        <v>0</v>
      </c>
      <c r="U34" s="246" t="s">
        <v>128</v>
      </c>
      <c r="V34" s="244">
        <f t="shared" si="5"/>
        <v>0</v>
      </c>
    </row>
    <row r="35" spans="1:22" x14ac:dyDescent="0.25">
      <c r="A35" s="245" t="s">
        <v>129</v>
      </c>
      <c r="B35" s="44"/>
      <c r="C35" s="44"/>
      <c r="D35" s="44"/>
      <c r="E35" s="44"/>
      <c r="F35" s="44"/>
      <c r="G35" s="44"/>
      <c r="H35" s="141"/>
      <c r="I35" s="256">
        <f t="shared" si="3"/>
        <v>0</v>
      </c>
      <c r="K35" s="245" t="s">
        <v>129</v>
      </c>
      <c r="L35" s="44"/>
      <c r="M35" s="44"/>
      <c r="N35" s="44"/>
      <c r="O35" s="44"/>
      <c r="P35" s="44"/>
      <c r="Q35" s="44"/>
      <c r="R35" s="141"/>
      <c r="S35" s="256">
        <f t="shared" si="4"/>
        <v>0</v>
      </c>
      <c r="U35" s="257" t="s">
        <v>129</v>
      </c>
      <c r="V35" s="244">
        <f t="shared" si="5"/>
        <v>0</v>
      </c>
    </row>
    <row r="36" spans="1:22" ht="15.75" thickBot="1" x14ac:dyDescent="0.3">
      <c r="A36" s="247" t="s">
        <v>130</v>
      </c>
      <c r="B36" s="44"/>
      <c r="C36" s="46"/>
      <c r="D36" s="46"/>
      <c r="E36" s="46"/>
      <c r="F36" s="46"/>
      <c r="G36" s="46"/>
      <c r="H36" s="142"/>
      <c r="I36" s="258">
        <f t="shared" si="3"/>
        <v>0</v>
      </c>
      <c r="K36" s="247" t="s">
        <v>130</v>
      </c>
      <c r="L36" s="46"/>
      <c r="M36" s="46"/>
      <c r="N36" s="46"/>
      <c r="O36" s="46"/>
      <c r="P36" s="46"/>
      <c r="Q36" s="46"/>
      <c r="R36" s="142"/>
      <c r="S36" s="258">
        <f t="shared" si="4"/>
        <v>0</v>
      </c>
      <c r="U36" s="247" t="s">
        <v>130</v>
      </c>
      <c r="V36" s="249">
        <f t="shared" si="5"/>
        <v>0</v>
      </c>
    </row>
    <row r="37" spans="1:22" ht="16.5" thickTop="1" thickBot="1" x14ac:dyDescent="0.3">
      <c r="A37" s="238" t="s">
        <v>131</v>
      </c>
      <c r="B37" s="251"/>
      <c r="C37" s="251"/>
      <c r="D37" s="251"/>
      <c r="E37" s="251"/>
      <c r="F37" s="251"/>
      <c r="G37" s="251"/>
      <c r="H37" s="252"/>
      <c r="I37" s="259">
        <f>SUM(I25:I36)</f>
        <v>0</v>
      </c>
      <c r="K37" s="238" t="s">
        <v>131</v>
      </c>
      <c r="L37" s="251"/>
      <c r="M37" s="251"/>
      <c r="N37" s="251"/>
      <c r="O37" s="251"/>
      <c r="P37" s="251"/>
      <c r="Q37" s="251"/>
      <c r="R37" s="252"/>
      <c r="S37" s="259">
        <f>SUM(S25:S36)</f>
        <v>0</v>
      </c>
      <c r="U37" s="238" t="s">
        <v>131</v>
      </c>
      <c r="V37" s="50">
        <f>SUM(V25:V36)</f>
        <v>0</v>
      </c>
    </row>
    <row r="38" spans="1:22" ht="16.5" thickTop="1" thickBot="1" x14ac:dyDescent="0.3"/>
    <row r="39" spans="1:22" ht="17.25" thickTop="1" thickBot="1" x14ac:dyDescent="0.3">
      <c r="A39" s="355" t="s">
        <v>230</v>
      </c>
      <c r="B39" s="356"/>
      <c r="C39" s="356"/>
      <c r="D39" s="357"/>
      <c r="E39" s="357"/>
      <c r="F39" s="358"/>
      <c r="G39" s="358"/>
      <c r="H39" s="358"/>
      <c r="I39" s="359"/>
      <c r="K39" s="355" t="s">
        <v>231</v>
      </c>
      <c r="L39" s="356"/>
      <c r="M39" s="356"/>
      <c r="N39" s="357"/>
      <c r="O39" s="357"/>
      <c r="P39" s="358"/>
      <c r="Q39" s="358"/>
      <c r="R39" s="358"/>
      <c r="S39" s="359"/>
    </row>
    <row r="40" spans="1:22" ht="15.75" customHeight="1" thickTop="1" x14ac:dyDescent="0.25">
      <c r="A40" s="364" t="s">
        <v>207</v>
      </c>
      <c r="B40" s="390"/>
      <c r="C40" s="390"/>
      <c r="D40" s="390"/>
      <c r="E40" s="390"/>
      <c r="F40" s="391"/>
      <c r="G40" s="391"/>
      <c r="H40" s="391"/>
      <c r="I40" s="392"/>
      <c r="K40" s="364" t="s">
        <v>208</v>
      </c>
      <c r="L40" s="390"/>
      <c r="M40" s="390"/>
      <c r="N40" s="390"/>
      <c r="O40" s="390"/>
      <c r="P40" s="391"/>
      <c r="Q40" s="391"/>
      <c r="R40" s="391"/>
      <c r="S40" s="392"/>
    </row>
    <row r="41" spans="1:22" x14ac:dyDescent="0.25">
      <c r="A41" s="393"/>
      <c r="B41" s="394"/>
      <c r="C41" s="394"/>
      <c r="D41" s="394"/>
      <c r="E41" s="394"/>
      <c r="F41" s="395"/>
      <c r="G41" s="395"/>
      <c r="H41" s="395"/>
      <c r="I41" s="396"/>
      <c r="K41" s="393"/>
      <c r="L41" s="394"/>
      <c r="M41" s="394"/>
      <c r="N41" s="394"/>
      <c r="O41" s="394"/>
      <c r="P41" s="395"/>
      <c r="Q41" s="395"/>
      <c r="R41" s="395"/>
      <c r="S41" s="396"/>
    </row>
    <row r="42" spans="1:22" x14ac:dyDescent="0.25">
      <c r="A42" s="393"/>
      <c r="B42" s="394"/>
      <c r="C42" s="394"/>
      <c r="D42" s="394"/>
      <c r="E42" s="394"/>
      <c r="F42" s="395"/>
      <c r="G42" s="395"/>
      <c r="H42" s="395"/>
      <c r="I42" s="396"/>
      <c r="K42" s="393"/>
      <c r="L42" s="394"/>
      <c r="M42" s="394"/>
      <c r="N42" s="394"/>
      <c r="O42" s="394"/>
      <c r="P42" s="395"/>
      <c r="Q42" s="395"/>
      <c r="R42" s="395"/>
      <c r="S42" s="396"/>
    </row>
    <row r="43" spans="1:22" x14ac:dyDescent="0.25">
      <c r="A43" s="393"/>
      <c r="B43" s="394"/>
      <c r="C43" s="394"/>
      <c r="D43" s="394"/>
      <c r="E43" s="394"/>
      <c r="F43" s="395"/>
      <c r="G43" s="395"/>
      <c r="H43" s="395"/>
      <c r="I43" s="396"/>
      <c r="K43" s="393"/>
      <c r="L43" s="394"/>
      <c r="M43" s="394"/>
      <c r="N43" s="394"/>
      <c r="O43" s="394"/>
      <c r="P43" s="395"/>
      <c r="Q43" s="395"/>
      <c r="R43" s="395"/>
      <c r="S43" s="396"/>
    </row>
    <row r="44" spans="1:22" ht="25.9" customHeight="1" thickBot="1" x14ac:dyDescent="0.3">
      <c r="A44" s="397"/>
      <c r="B44" s="398"/>
      <c r="C44" s="398"/>
      <c r="D44" s="398"/>
      <c r="E44" s="398"/>
      <c r="F44" s="398"/>
      <c r="G44" s="398"/>
      <c r="H44" s="398"/>
      <c r="I44" s="399"/>
      <c r="K44" s="397"/>
      <c r="L44" s="398"/>
      <c r="M44" s="398"/>
      <c r="N44" s="398"/>
      <c r="O44" s="398"/>
      <c r="P44" s="398"/>
      <c r="Q44" s="398"/>
      <c r="R44" s="398"/>
      <c r="S44" s="399"/>
    </row>
    <row r="45" spans="1:22" ht="16.5" thickTop="1" thickBot="1" x14ac:dyDescent="0.3"/>
    <row r="46" spans="1:22" ht="17.25" thickTop="1" thickBot="1" x14ac:dyDescent="0.3">
      <c r="A46" s="387" t="s">
        <v>258</v>
      </c>
      <c r="B46" s="388"/>
      <c r="C46" s="388"/>
      <c r="D46" s="388"/>
      <c r="E46" s="388"/>
      <c r="F46" s="388"/>
      <c r="G46" s="388"/>
      <c r="H46" s="388"/>
      <c r="I46" s="389"/>
      <c r="J46" s="232"/>
      <c r="K46" s="387" t="s">
        <v>259</v>
      </c>
      <c r="L46" s="388"/>
      <c r="M46" s="388"/>
      <c r="N46" s="388"/>
      <c r="O46" s="388"/>
      <c r="P46" s="388"/>
      <c r="Q46" s="388"/>
      <c r="R46" s="388"/>
      <c r="S46" s="389"/>
      <c r="T46" s="232"/>
      <c r="U46" s="400" t="s">
        <v>232</v>
      </c>
      <c r="V46" s="401"/>
    </row>
    <row r="47" spans="1:22" ht="16.5" thickTop="1" thickBot="1" x14ac:dyDescent="0.3">
      <c r="A47" s="237"/>
      <c r="B47" s="234" t="s">
        <v>132</v>
      </c>
      <c r="C47" s="234" t="s">
        <v>181</v>
      </c>
      <c r="D47" s="261" t="s">
        <v>252</v>
      </c>
      <c r="E47" s="234" t="s">
        <v>182</v>
      </c>
      <c r="F47" s="234" t="s">
        <v>183</v>
      </c>
      <c r="G47" s="234" t="s">
        <v>184</v>
      </c>
      <c r="H47" s="234" t="s">
        <v>185</v>
      </c>
      <c r="I47" s="236" t="s">
        <v>131</v>
      </c>
      <c r="K47" s="237"/>
      <c r="L47" s="234" t="s">
        <v>132</v>
      </c>
      <c r="M47" s="234" t="s">
        <v>181</v>
      </c>
      <c r="N47" s="261" t="s">
        <v>252</v>
      </c>
      <c r="O47" s="234" t="s">
        <v>182</v>
      </c>
      <c r="P47" s="234" t="s">
        <v>183</v>
      </c>
      <c r="Q47" s="234" t="s">
        <v>184</v>
      </c>
      <c r="R47" s="234" t="s">
        <v>185</v>
      </c>
      <c r="S47" s="236" t="s">
        <v>131</v>
      </c>
      <c r="U47" s="402" t="s">
        <v>191</v>
      </c>
      <c r="V47" s="403"/>
    </row>
    <row r="48" spans="1:22" x14ac:dyDescent="0.25">
      <c r="A48" s="239" t="s">
        <v>119</v>
      </c>
      <c r="B48" s="284"/>
      <c r="C48" s="284"/>
      <c r="D48" s="284"/>
      <c r="E48" s="284"/>
      <c r="F48" s="284"/>
      <c r="G48" s="284"/>
      <c r="H48" s="285"/>
      <c r="I48" s="286">
        <f>SUM(B48:H48)</f>
        <v>0</v>
      </c>
      <c r="K48" s="239" t="s">
        <v>119</v>
      </c>
      <c r="L48" s="42"/>
      <c r="M48" s="42"/>
      <c r="N48" s="42"/>
      <c r="O48" s="42"/>
      <c r="P48" s="42"/>
      <c r="Q48" s="42"/>
      <c r="R48" s="140"/>
      <c r="S48" s="254">
        <f>SUM(L48:R48)</f>
        <v>0</v>
      </c>
      <c r="U48" s="255" t="s">
        <v>119</v>
      </c>
      <c r="V48" s="287">
        <f>+I48+S48</f>
        <v>0</v>
      </c>
    </row>
    <row r="49" spans="1:22" x14ac:dyDescent="0.25">
      <c r="A49" s="242" t="s">
        <v>120</v>
      </c>
      <c r="B49" s="275"/>
      <c r="C49" s="275"/>
      <c r="D49" s="275"/>
      <c r="E49" s="275"/>
      <c r="F49" s="275"/>
      <c r="G49" s="275"/>
      <c r="H49" s="280"/>
      <c r="I49" s="277">
        <f t="shared" ref="I49:I59" si="6">SUM(B49:H49)</f>
        <v>0</v>
      </c>
      <c r="K49" s="242" t="s">
        <v>120</v>
      </c>
      <c r="L49" s="44"/>
      <c r="M49" s="44"/>
      <c r="N49" s="44"/>
      <c r="O49" s="44"/>
      <c r="P49" s="44"/>
      <c r="Q49" s="44"/>
      <c r="R49" s="141"/>
      <c r="S49" s="256">
        <f t="shared" ref="S49:S59" si="7">SUM(L49:R49)</f>
        <v>0</v>
      </c>
      <c r="U49" s="246" t="s">
        <v>120</v>
      </c>
      <c r="V49" s="288">
        <f t="shared" ref="V49:V59" si="8">+I49+S49</f>
        <v>0</v>
      </c>
    </row>
    <row r="50" spans="1:22" x14ac:dyDescent="0.25">
      <c r="A50" s="245" t="s">
        <v>121</v>
      </c>
      <c r="B50" s="275"/>
      <c r="C50" s="275"/>
      <c r="D50" s="275"/>
      <c r="E50" s="275"/>
      <c r="F50" s="275"/>
      <c r="G50" s="275"/>
      <c r="H50" s="280"/>
      <c r="I50" s="277">
        <f t="shared" si="6"/>
        <v>0</v>
      </c>
      <c r="K50" s="245" t="s">
        <v>121</v>
      </c>
      <c r="L50" s="44"/>
      <c r="M50" s="44"/>
      <c r="N50" s="44"/>
      <c r="O50" s="44"/>
      <c r="P50" s="44"/>
      <c r="Q50" s="44"/>
      <c r="R50" s="141"/>
      <c r="S50" s="256">
        <f t="shared" si="7"/>
        <v>0</v>
      </c>
      <c r="U50" s="257" t="s">
        <v>121</v>
      </c>
      <c r="V50" s="288">
        <f t="shared" si="8"/>
        <v>0</v>
      </c>
    </row>
    <row r="51" spans="1:22" x14ac:dyDescent="0.25">
      <c r="A51" s="246" t="s">
        <v>122</v>
      </c>
      <c r="B51" s="275"/>
      <c r="C51" s="275"/>
      <c r="D51" s="275"/>
      <c r="E51" s="275"/>
      <c r="F51" s="275"/>
      <c r="G51" s="275"/>
      <c r="H51" s="280"/>
      <c r="I51" s="277">
        <f t="shared" si="6"/>
        <v>0</v>
      </c>
      <c r="K51" s="246" t="s">
        <v>122</v>
      </c>
      <c r="L51" s="44"/>
      <c r="M51" s="44"/>
      <c r="N51" s="44"/>
      <c r="O51" s="44"/>
      <c r="P51" s="44"/>
      <c r="Q51" s="44"/>
      <c r="R51" s="141"/>
      <c r="S51" s="256">
        <f t="shared" si="7"/>
        <v>0</v>
      </c>
      <c r="U51" s="246" t="s">
        <v>122</v>
      </c>
      <c r="V51" s="288">
        <f t="shared" si="8"/>
        <v>0</v>
      </c>
    </row>
    <row r="52" spans="1:22" x14ac:dyDescent="0.25">
      <c r="A52" s="242" t="s">
        <v>123</v>
      </c>
      <c r="B52" s="275"/>
      <c r="C52" s="275"/>
      <c r="D52" s="275"/>
      <c r="E52" s="275"/>
      <c r="F52" s="275"/>
      <c r="G52" s="275"/>
      <c r="H52" s="280"/>
      <c r="I52" s="277">
        <f t="shared" si="6"/>
        <v>0</v>
      </c>
      <c r="K52" s="242" t="s">
        <v>123</v>
      </c>
      <c r="L52" s="44"/>
      <c r="M52" s="44"/>
      <c r="N52" s="44"/>
      <c r="O52" s="44"/>
      <c r="P52" s="44"/>
      <c r="Q52" s="44"/>
      <c r="R52" s="141"/>
      <c r="S52" s="256">
        <f t="shared" si="7"/>
        <v>0</v>
      </c>
      <c r="U52" s="246" t="s">
        <v>123</v>
      </c>
      <c r="V52" s="288">
        <f t="shared" si="8"/>
        <v>0</v>
      </c>
    </row>
    <row r="53" spans="1:22" x14ac:dyDescent="0.25">
      <c r="A53" s="242" t="s">
        <v>124</v>
      </c>
      <c r="B53" s="275"/>
      <c r="C53" s="275"/>
      <c r="D53" s="275"/>
      <c r="E53" s="275"/>
      <c r="F53" s="275"/>
      <c r="G53" s="275"/>
      <c r="H53" s="280"/>
      <c r="I53" s="277">
        <f t="shared" si="6"/>
        <v>0</v>
      </c>
      <c r="K53" s="242" t="s">
        <v>124</v>
      </c>
      <c r="L53" s="44"/>
      <c r="M53" s="44"/>
      <c r="N53" s="44"/>
      <c r="O53" s="44"/>
      <c r="P53" s="44"/>
      <c r="Q53" s="44"/>
      <c r="R53" s="141"/>
      <c r="S53" s="256">
        <f t="shared" si="7"/>
        <v>0</v>
      </c>
      <c r="U53" s="246" t="s">
        <v>124</v>
      </c>
      <c r="V53" s="288">
        <f t="shared" si="8"/>
        <v>0</v>
      </c>
    </row>
    <row r="54" spans="1:22" x14ac:dyDescent="0.25">
      <c r="A54" s="245" t="s">
        <v>125</v>
      </c>
      <c r="B54" s="275"/>
      <c r="C54" s="275"/>
      <c r="D54" s="275"/>
      <c r="E54" s="275"/>
      <c r="F54" s="275"/>
      <c r="G54" s="275"/>
      <c r="H54" s="280"/>
      <c r="I54" s="277">
        <f t="shared" si="6"/>
        <v>0</v>
      </c>
      <c r="K54" s="245" t="s">
        <v>125</v>
      </c>
      <c r="L54" s="44"/>
      <c r="M54" s="44"/>
      <c r="N54" s="44"/>
      <c r="O54" s="44"/>
      <c r="P54" s="44"/>
      <c r="Q54" s="44"/>
      <c r="R54" s="141"/>
      <c r="S54" s="256">
        <f t="shared" si="7"/>
        <v>0</v>
      </c>
      <c r="U54" s="257" t="s">
        <v>125</v>
      </c>
      <c r="V54" s="288">
        <f t="shared" si="8"/>
        <v>0</v>
      </c>
    </row>
    <row r="55" spans="1:22" x14ac:dyDescent="0.25">
      <c r="A55" s="246" t="s">
        <v>126</v>
      </c>
      <c r="B55" s="275"/>
      <c r="C55" s="275"/>
      <c r="D55" s="275"/>
      <c r="E55" s="275"/>
      <c r="F55" s="275"/>
      <c r="G55" s="275"/>
      <c r="H55" s="280"/>
      <c r="I55" s="277">
        <f t="shared" si="6"/>
        <v>0</v>
      </c>
      <c r="K55" s="246" t="s">
        <v>126</v>
      </c>
      <c r="L55" s="44"/>
      <c r="M55" s="44"/>
      <c r="N55" s="44"/>
      <c r="O55" s="44"/>
      <c r="P55" s="44"/>
      <c r="Q55" s="44"/>
      <c r="R55" s="141"/>
      <c r="S55" s="256">
        <f t="shared" si="7"/>
        <v>0</v>
      </c>
      <c r="U55" s="246" t="s">
        <v>126</v>
      </c>
      <c r="V55" s="288">
        <f t="shared" si="8"/>
        <v>0</v>
      </c>
    </row>
    <row r="56" spans="1:22" x14ac:dyDescent="0.25">
      <c r="A56" s="242" t="s">
        <v>127</v>
      </c>
      <c r="B56" s="275"/>
      <c r="C56" s="275"/>
      <c r="D56" s="275"/>
      <c r="E56" s="275"/>
      <c r="F56" s="275"/>
      <c r="G56" s="275"/>
      <c r="H56" s="280"/>
      <c r="I56" s="277">
        <f t="shared" si="6"/>
        <v>0</v>
      </c>
      <c r="K56" s="242" t="s">
        <v>127</v>
      </c>
      <c r="L56" s="44"/>
      <c r="M56" s="44"/>
      <c r="N56" s="44"/>
      <c r="O56" s="44"/>
      <c r="P56" s="44"/>
      <c r="Q56" s="44"/>
      <c r="R56" s="141"/>
      <c r="S56" s="256">
        <f t="shared" si="7"/>
        <v>0</v>
      </c>
      <c r="U56" s="246" t="s">
        <v>127</v>
      </c>
      <c r="V56" s="288">
        <f t="shared" si="8"/>
        <v>0</v>
      </c>
    </row>
    <row r="57" spans="1:22" x14ac:dyDescent="0.25">
      <c r="A57" s="242" t="s">
        <v>128</v>
      </c>
      <c r="B57" s="275"/>
      <c r="C57" s="275"/>
      <c r="D57" s="275"/>
      <c r="E57" s="275"/>
      <c r="F57" s="275"/>
      <c r="G57" s="275"/>
      <c r="H57" s="280"/>
      <c r="I57" s="277">
        <f t="shared" si="6"/>
        <v>0</v>
      </c>
      <c r="K57" s="242" t="s">
        <v>128</v>
      </c>
      <c r="L57" s="44"/>
      <c r="M57" s="44"/>
      <c r="N57" s="44"/>
      <c r="O57" s="44"/>
      <c r="P57" s="44"/>
      <c r="Q57" s="44"/>
      <c r="R57" s="141"/>
      <c r="S57" s="256">
        <f t="shared" si="7"/>
        <v>0</v>
      </c>
      <c r="U57" s="246" t="s">
        <v>128</v>
      </c>
      <c r="V57" s="288">
        <f t="shared" si="8"/>
        <v>0</v>
      </c>
    </row>
    <row r="58" spans="1:22" x14ac:dyDescent="0.25">
      <c r="A58" s="245" t="s">
        <v>129</v>
      </c>
      <c r="B58" s="275"/>
      <c r="C58" s="275"/>
      <c r="D58" s="275"/>
      <c r="E58" s="275"/>
      <c r="F58" s="275"/>
      <c r="G58" s="275"/>
      <c r="H58" s="280"/>
      <c r="I58" s="277">
        <f t="shared" si="6"/>
        <v>0</v>
      </c>
      <c r="K58" s="245" t="s">
        <v>129</v>
      </c>
      <c r="L58" s="44"/>
      <c r="M58" s="44"/>
      <c r="N58" s="44"/>
      <c r="O58" s="44"/>
      <c r="P58" s="44"/>
      <c r="Q58" s="44"/>
      <c r="R58" s="141"/>
      <c r="S58" s="256">
        <f t="shared" si="7"/>
        <v>0</v>
      </c>
      <c r="U58" s="257" t="s">
        <v>129</v>
      </c>
      <c r="V58" s="288">
        <f t="shared" si="8"/>
        <v>0</v>
      </c>
    </row>
    <row r="59" spans="1:22" ht="15.75" thickBot="1" x14ac:dyDescent="0.3">
      <c r="A59" s="247" t="s">
        <v>130</v>
      </c>
      <c r="B59" s="275"/>
      <c r="C59" s="276"/>
      <c r="D59" s="276"/>
      <c r="E59" s="276"/>
      <c r="F59" s="276"/>
      <c r="G59" s="276"/>
      <c r="H59" s="281"/>
      <c r="I59" s="278">
        <f t="shared" si="6"/>
        <v>0</v>
      </c>
      <c r="K59" s="247" t="s">
        <v>130</v>
      </c>
      <c r="L59" s="46"/>
      <c r="M59" s="46"/>
      <c r="N59" s="46"/>
      <c r="O59" s="46"/>
      <c r="P59" s="46"/>
      <c r="Q59" s="46"/>
      <c r="R59" s="142"/>
      <c r="S59" s="258">
        <f t="shared" si="7"/>
        <v>0</v>
      </c>
      <c r="U59" s="247" t="s">
        <v>130</v>
      </c>
      <c r="V59" s="289">
        <f t="shared" si="8"/>
        <v>0</v>
      </c>
    </row>
    <row r="60" spans="1:22" ht="16.5" thickTop="1" thickBot="1" x14ac:dyDescent="0.3">
      <c r="A60" s="238" t="s">
        <v>131</v>
      </c>
      <c r="B60" s="282">
        <f>SUM(B48:B59)</f>
        <v>0</v>
      </c>
      <c r="C60" s="282">
        <f t="shared" ref="C60" si="9">SUM(C48:C59)</f>
        <v>0</v>
      </c>
      <c r="D60" s="282">
        <f t="shared" ref="D60" si="10">SUM(D48:D59)</f>
        <v>0</v>
      </c>
      <c r="E60" s="282">
        <f t="shared" ref="E60" si="11">SUM(E48:E59)</f>
        <v>0</v>
      </c>
      <c r="F60" s="282">
        <f t="shared" ref="F60" si="12">SUM(F48:F59)</f>
        <v>0</v>
      </c>
      <c r="G60" s="282">
        <f t="shared" ref="G60" si="13">SUM(G48:G59)</f>
        <v>0</v>
      </c>
      <c r="H60" s="282">
        <f t="shared" ref="H60" si="14">SUM(H48:H59)</f>
        <v>0</v>
      </c>
      <c r="I60" s="279">
        <f>SUM(I48:I59)</f>
        <v>0</v>
      </c>
      <c r="K60" s="238" t="s">
        <v>131</v>
      </c>
      <c r="L60" s="282">
        <f>SUM(L48:L59)</f>
        <v>0</v>
      </c>
      <c r="M60" s="282">
        <f t="shared" ref="M60" si="15">SUM(M48:M59)</f>
        <v>0</v>
      </c>
      <c r="N60" s="282">
        <f t="shared" ref="N60" si="16">SUM(N48:N59)</f>
        <v>0</v>
      </c>
      <c r="O60" s="282">
        <f t="shared" ref="O60" si="17">SUM(O48:O59)</f>
        <v>0</v>
      </c>
      <c r="P60" s="282">
        <f t="shared" ref="P60" si="18">SUM(P48:P59)</f>
        <v>0</v>
      </c>
      <c r="Q60" s="282">
        <f t="shared" ref="Q60" si="19">SUM(Q48:Q59)</f>
        <v>0</v>
      </c>
      <c r="R60" s="282">
        <f t="shared" ref="R60" si="20">SUM(R48:R59)</f>
        <v>0</v>
      </c>
      <c r="S60" s="259">
        <f>SUM(S48:S59)</f>
        <v>0</v>
      </c>
      <c r="U60" s="238" t="s">
        <v>131</v>
      </c>
      <c r="V60" s="290">
        <f>SUM(V48:V59)</f>
        <v>0</v>
      </c>
    </row>
    <row r="61" spans="1:22" ht="16.5" thickTop="1" thickBot="1" x14ac:dyDescent="0.3"/>
    <row r="62" spans="1:22" ht="17.25" thickTop="1" thickBot="1" x14ac:dyDescent="0.3">
      <c r="A62" s="387" t="s">
        <v>307</v>
      </c>
      <c r="B62" s="388"/>
      <c r="C62" s="388"/>
      <c r="D62" s="388"/>
      <c r="E62" s="388"/>
      <c r="F62" s="388"/>
      <c r="G62" s="388"/>
      <c r="H62" s="388"/>
      <c r="I62" s="389"/>
      <c r="K62" s="387" t="s">
        <v>259</v>
      </c>
      <c r="L62" s="388"/>
      <c r="M62" s="388"/>
      <c r="N62" s="388"/>
      <c r="O62" s="388"/>
      <c r="P62" s="388"/>
      <c r="Q62" s="388"/>
      <c r="R62" s="388"/>
      <c r="S62" s="389"/>
    </row>
    <row r="63" spans="1:22" ht="15.75" customHeight="1" thickTop="1" x14ac:dyDescent="0.25">
      <c r="A63" s="364" t="s">
        <v>209</v>
      </c>
      <c r="B63" s="390"/>
      <c r="C63" s="390"/>
      <c r="D63" s="390"/>
      <c r="E63" s="390"/>
      <c r="F63" s="391"/>
      <c r="G63" s="391"/>
      <c r="H63" s="391"/>
      <c r="I63" s="392"/>
      <c r="K63" s="364" t="s">
        <v>210</v>
      </c>
      <c r="L63" s="390"/>
      <c r="M63" s="390"/>
      <c r="N63" s="390"/>
      <c r="O63" s="390"/>
      <c r="P63" s="391"/>
      <c r="Q63" s="391"/>
      <c r="R63" s="391"/>
      <c r="S63" s="392"/>
    </row>
    <row r="64" spans="1:22" x14ac:dyDescent="0.25">
      <c r="A64" s="393"/>
      <c r="B64" s="394"/>
      <c r="C64" s="394"/>
      <c r="D64" s="394"/>
      <c r="E64" s="394"/>
      <c r="F64" s="395"/>
      <c r="G64" s="395"/>
      <c r="H64" s="395"/>
      <c r="I64" s="396"/>
      <c r="K64" s="393"/>
      <c r="L64" s="394"/>
      <c r="M64" s="394"/>
      <c r="N64" s="394"/>
      <c r="O64" s="394"/>
      <c r="P64" s="395"/>
      <c r="Q64" s="395"/>
      <c r="R64" s="395"/>
      <c r="S64" s="396"/>
    </row>
    <row r="65" spans="1:19" x14ac:dyDescent="0.25">
      <c r="A65" s="393"/>
      <c r="B65" s="394"/>
      <c r="C65" s="394"/>
      <c r="D65" s="394"/>
      <c r="E65" s="394"/>
      <c r="F65" s="395"/>
      <c r="G65" s="395"/>
      <c r="H65" s="395"/>
      <c r="I65" s="396"/>
      <c r="K65" s="393"/>
      <c r="L65" s="394"/>
      <c r="M65" s="394"/>
      <c r="N65" s="394"/>
      <c r="O65" s="394"/>
      <c r="P65" s="395"/>
      <c r="Q65" s="395"/>
      <c r="R65" s="395"/>
      <c r="S65" s="396"/>
    </row>
    <row r="66" spans="1:19" x14ac:dyDescent="0.25">
      <c r="A66" s="393"/>
      <c r="B66" s="394"/>
      <c r="C66" s="394"/>
      <c r="D66" s="394"/>
      <c r="E66" s="394"/>
      <c r="F66" s="395"/>
      <c r="G66" s="395"/>
      <c r="H66" s="395"/>
      <c r="I66" s="396"/>
      <c r="K66" s="393"/>
      <c r="L66" s="394"/>
      <c r="M66" s="394"/>
      <c r="N66" s="394"/>
      <c r="O66" s="394"/>
      <c r="P66" s="395"/>
      <c r="Q66" s="395"/>
      <c r="R66" s="395"/>
      <c r="S66" s="396"/>
    </row>
    <row r="67" spans="1:19" ht="15.75" thickBot="1" x14ac:dyDescent="0.3">
      <c r="A67" s="397"/>
      <c r="B67" s="398"/>
      <c r="C67" s="398"/>
      <c r="D67" s="398"/>
      <c r="E67" s="398"/>
      <c r="F67" s="398"/>
      <c r="G67" s="398"/>
      <c r="H67" s="398"/>
      <c r="I67" s="399"/>
      <c r="K67" s="397"/>
      <c r="L67" s="398"/>
      <c r="M67" s="398"/>
      <c r="N67" s="398"/>
      <c r="O67" s="398"/>
      <c r="P67" s="398"/>
      <c r="Q67" s="398"/>
      <c r="R67" s="398"/>
      <c r="S67" s="399"/>
    </row>
    <row r="68" spans="1:19" ht="16.5" thickTop="1" thickBot="1" x14ac:dyDescent="0.3"/>
    <row r="69" spans="1:19" ht="17.25" thickTop="1" thickBot="1" x14ac:dyDescent="0.3">
      <c r="A69" s="387" t="s">
        <v>308</v>
      </c>
      <c r="B69" s="388"/>
      <c r="C69" s="388"/>
      <c r="D69" s="388"/>
      <c r="E69" s="388"/>
      <c r="F69" s="388"/>
      <c r="G69" s="388"/>
      <c r="H69" s="388"/>
      <c r="I69" s="389"/>
    </row>
    <row r="70" spans="1:19" ht="16.5" thickTop="1" thickBot="1" x14ac:dyDescent="0.3">
      <c r="A70" s="260"/>
      <c r="B70" s="261" t="s">
        <v>132</v>
      </c>
      <c r="C70" s="261" t="s">
        <v>181</v>
      </c>
      <c r="D70" s="261" t="s">
        <v>253</v>
      </c>
      <c r="E70" s="234" t="s">
        <v>182</v>
      </c>
      <c r="F70" s="234" t="s">
        <v>183</v>
      </c>
      <c r="G70" s="234" t="s">
        <v>184</v>
      </c>
      <c r="H70" s="234" t="s">
        <v>185</v>
      </c>
      <c r="I70" s="262" t="s">
        <v>131</v>
      </c>
    </row>
    <row r="71" spans="1:19" x14ac:dyDescent="0.25">
      <c r="A71" s="263" t="s">
        <v>119</v>
      </c>
      <c r="B71" s="275"/>
      <c r="C71" s="275"/>
      <c r="D71" s="275"/>
      <c r="E71" s="275"/>
      <c r="F71" s="275"/>
      <c r="G71" s="275"/>
      <c r="H71" s="280"/>
      <c r="I71" s="277">
        <f>SUM(B71:H71)</f>
        <v>0</v>
      </c>
    </row>
    <row r="72" spans="1:19" x14ac:dyDescent="0.25">
      <c r="A72" s="263" t="s">
        <v>120</v>
      </c>
      <c r="B72" s="275"/>
      <c r="C72" s="275"/>
      <c r="D72" s="275"/>
      <c r="E72" s="275"/>
      <c r="F72" s="275"/>
      <c r="G72" s="275"/>
      <c r="H72" s="280"/>
      <c r="I72" s="277">
        <f t="shared" ref="I72:I82" si="21">SUM(B72:H72)</f>
        <v>0</v>
      </c>
    </row>
    <row r="73" spans="1:19" x14ac:dyDescent="0.25">
      <c r="A73" s="264" t="s">
        <v>121</v>
      </c>
      <c r="B73" s="275"/>
      <c r="C73" s="275"/>
      <c r="D73" s="275"/>
      <c r="E73" s="275"/>
      <c r="F73" s="275"/>
      <c r="G73" s="275"/>
      <c r="H73" s="280"/>
      <c r="I73" s="277">
        <f t="shared" si="21"/>
        <v>0</v>
      </c>
    </row>
    <row r="74" spans="1:19" x14ac:dyDescent="0.25">
      <c r="A74" s="265" t="s">
        <v>122</v>
      </c>
      <c r="B74" s="275"/>
      <c r="C74" s="275"/>
      <c r="D74" s="275"/>
      <c r="E74" s="275"/>
      <c r="F74" s="275"/>
      <c r="G74" s="275"/>
      <c r="H74" s="280"/>
      <c r="I74" s="277">
        <f t="shared" si="21"/>
        <v>0</v>
      </c>
    </row>
    <row r="75" spans="1:19" x14ac:dyDescent="0.25">
      <c r="A75" s="263" t="s">
        <v>123</v>
      </c>
      <c r="B75" s="275"/>
      <c r="C75" s="275"/>
      <c r="D75" s="275"/>
      <c r="E75" s="275"/>
      <c r="F75" s="275"/>
      <c r="G75" s="275"/>
      <c r="H75" s="280"/>
      <c r="I75" s="277">
        <f t="shared" si="21"/>
        <v>0</v>
      </c>
    </row>
    <row r="76" spans="1:19" x14ac:dyDescent="0.25">
      <c r="A76" s="263" t="s">
        <v>124</v>
      </c>
      <c r="B76" s="275"/>
      <c r="C76" s="275"/>
      <c r="D76" s="275"/>
      <c r="E76" s="275"/>
      <c r="F76" s="275"/>
      <c r="G76" s="275"/>
      <c r="H76" s="280"/>
      <c r="I76" s="277">
        <f t="shared" si="21"/>
        <v>0</v>
      </c>
    </row>
    <row r="77" spans="1:19" x14ac:dyDescent="0.25">
      <c r="A77" s="264" t="s">
        <v>125</v>
      </c>
      <c r="B77" s="275"/>
      <c r="C77" s="275"/>
      <c r="D77" s="275"/>
      <c r="E77" s="275"/>
      <c r="F77" s="275"/>
      <c r="G77" s="275"/>
      <c r="H77" s="280"/>
      <c r="I77" s="277">
        <f t="shared" si="21"/>
        <v>0</v>
      </c>
    </row>
    <row r="78" spans="1:19" x14ac:dyDescent="0.25">
      <c r="A78" s="265" t="s">
        <v>126</v>
      </c>
      <c r="B78" s="275"/>
      <c r="C78" s="275"/>
      <c r="D78" s="275"/>
      <c r="E78" s="275"/>
      <c r="F78" s="275"/>
      <c r="G78" s="275"/>
      <c r="H78" s="280"/>
      <c r="I78" s="277">
        <f t="shared" si="21"/>
        <v>0</v>
      </c>
    </row>
    <row r="79" spans="1:19" x14ac:dyDescent="0.25">
      <c r="A79" s="263" t="s">
        <v>127</v>
      </c>
      <c r="B79" s="275"/>
      <c r="C79" s="275"/>
      <c r="D79" s="275"/>
      <c r="E79" s="275"/>
      <c r="F79" s="275"/>
      <c r="G79" s="275"/>
      <c r="H79" s="280"/>
      <c r="I79" s="277">
        <f t="shared" si="21"/>
        <v>0</v>
      </c>
    </row>
    <row r="80" spans="1:19" x14ac:dyDescent="0.25">
      <c r="A80" s="263" t="s">
        <v>128</v>
      </c>
      <c r="B80" s="275"/>
      <c r="C80" s="275"/>
      <c r="D80" s="275"/>
      <c r="E80" s="275"/>
      <c r="F80" s="275"/>
      <c r="G80" s="275"/>
      <c r="H80" s="280"/>
      <c r="I80" s="277">
        <f t="shared" si="21"/>
        <v>0</v>
      </c>
    </row>
    <row r="81" spans="1:9" x14ac:dyDescent="0.25">
      <c r="A81" s="264" t="s">
        <v>129</v>
      </c>
      <c r="B81" s="275"/>
      <c r="C81" s="275"/>
      <c r="D81" s="275"/>
      <c r="E81" s="275"/>
      <c r="F81" s="275"/>
      <c r="G81" s="275"/>
      <c r="H81" s="280"/>
      <c r="I81" s="277">
        <f t="shared" si="21"/>
        <v>0</v>
      </c>
    </row>
    <row r="82" spans="1:9" ht="15.75" thickBot="1" x14ac:dyDescent="0.3">
      <c r="A82" s="266" t="s">
        <v>130</v>
      </c>
      <c r="B82" s="276"/>
      <c r="C82" s="276"/>
      <c r="D82" s="276"/>
      <c r="E82" s="276"/>
      <c r="F82" s="276"/>
      <c r="G82" s="276"/>
      <c r="H82" s="281"/>
      <c r="I82" s="278">
        <f t="shared" si="21"/>
        <v>0</v>
      </c>
    </row>
    <row r="83" spans="1:9" ht="16.5" thickTop="1" thickBot="1" x14ac:dyDescent="0.3">
      <c r="A83" s="267" t="s">
        <v>131</v>
      </c>
      <c r="B83" s="282">
        <f>SUM(B71:B82)</f>
        <v>0</v>
      </c>
      <c r="C83" s="282">
        <f t="shared" ref="C83:H83" si="22">SUM(C71:C82)</f>
        <v>0</v>
      </c>
      <c r="D83" s="282">
        <f t="shared" si="22"/>
        <v>0</v>
      </c>
      <c r="E83" s="282">
        <f t="shared" si="22"/>
        <v>0</v>
      </c>
      <c r="F83" s="282">
        <f t="shared" si="22"/>
        <v>0</v>
      </c>
      <c r="G83" s="282">
        <f t="shared" si="22"/>
        <v>0</v>
      </c>
      <c r="H83" s="282">
        <f t="shared" si="22"/>
        <v>0</v>
      </c>
      <c r="I83" s="279">
        <f>SUM(I71:I82)</f>
        <v>0</v>
      </c>
    </row>
    <row r="84" spans="1:9" ht="16.5" thickTop="1" thickBot="1" x14ac:dyDescent="0.3"/>
    <row r="85" spans="1:9" ht="17.25" thickTop="1" thickBot="1" x14ac:dyDescent="0.3">
      <c r="A85" s="387" t="s">
        <v>309</v>
      </c>
      <c r="B85" s="388"/>
      <c r="C85" s="388"/>
      <c r="D85" s="388"/>
      <c r="E85" s="388"/>
      <c r="F85" s="388"/>
      <c r="G85" s="388"/>
      <c r="H85" s="388"/>
      <c r="I85" s="389"/>
    </row>
    <row r="86" spans="1:9" ht="15.75" thickTop="1" x14ac:dyDescent="0.25">
      <c r="A86" s="364" t="s">
        <v>214</v>
      </c>
      <c r="B86" s="390"/>
      <c r="C86" s="390"/>
      <c r="D86" s="390"/>
      <c r="E86" s="390"/>
      <c r="F86" s="391"/>
      <c r="G86" s="391"/>
      <c r="H86" s="391"/>
      <c r="I86" s="392"/>
    </row>
    <row r="87" spans="1:9" x14ac:dyDescent="0.25">
      <c r="A87" s="393"/>
      <c r="B87" s="394"/>
      <c r="C87" s="394"/>
      <c r="D87" s="394"/>
      <c r="E87" s="394"/>
      <c r="F87" s="395"/>
      <c r="G87" s="395"/>
      <c r="H87" s="395"/>
      <c r="I87" s="396"/>
    </row>
    <row r="88" spans="1:9" x14ac:dyDescent="0.25">
      <c r="A88" s="393"/>
      <c r="B88" s="394"/>
      <c r="C88" s="394"/>
      <c r="D88" s="394"/>
      <c r="E88" s="394"/>
      <c r="F88" s="395"/>
      <c r="G88" s="395"/>
      <c r="H88" s="395"/>
      <c r="I88" s="396"/>
    </row>
    <row r="89" spans="1:9" ht="15.75" thickBot="1" x14ac:dyDescent="0.3">
      <c r="A89" s="397"/>
      <c r="B89" s="398"/>
      <c r="C89" s="398"/>
      <c r="D89" s="398"/>
      <c r="E89" s="398"/>
      <c r="F89" s="398"/>
      <c r="G89" s="398"/>
      <c r="H89" s="398"/>
      <c r="I89" s="399"/>
    </row>
    <row r="90" spans="1:9" ht="15.75" thickTop="1" x14ac:dyDescent="0.25"/>
  </sheetData>
  <sheetProtection algorithmName="SHA-512" hashValue="XA/7iE98zqarR0pW57vbS3OavMbDJb0imWsDR0JijY1/lfYZ2g5nXF23vCHilkVkCS3CyCSYVeMvL+IqxUCuRQ==" saltValue="kugbZ/YOd/jETwBuOPcE+w==" spinCount="100000" sheet="1" objects="1" scenarios="1"/>
  <mergeCells count="27">
    <mergeCell ref="K62:S62"/>
    <mergeCell ref="A63:I67"/>
    <mergeCell ref="K63:S67"/>
    <mergeCell ref="U1:V1"/>
    <mergeCell ref="U2:V2"/>
    <mergeCell ref="U23:V23"/>
    <mergeCell ref="U24:V24"/>
    <mergeCell ref="A1:I1"/>
    <mergeCell ref="K1:S1"/>
    <mergeCell ref="A23:I23"/>
    <mergeCell ref="K23:S23"/>
    <mergeCell ref="A85:I85"/>
    <mergeCell ref="A86:I89"/>
    <mergeCell ref="U46:V46"/>
    <mergeCell ref="U47:V47"/>
    <mergeCell ref="A17:I17"/>
    <mergeCell ref="A18:I21"/>
    <mergeCell ref="K17:S17"/>
    <mergeCell ref="K18:S21"/>
    <mergeCell ref="A39:I39"/>
    <mergeCell ref="K39:S39"/>
    <mergeCell ref="A40:I44"/>
    <mergeCell ref="K40:S44"/>
    <mergeCell ref="A69:I69"/>
    <mergeCell ref="A46:I46"/>
    <mergeCell ref="K46:S46"/>
    <mergeCell ref="A62:I62"/>
  </mergeCells>
  <pageMargins left="0.70866141732283472" right="0.70866141732283472" top="0.74803149606299213" bottom="0.74803149606299213" header="0.31496062992125984" footer="0.31496062992125984"/>
  <pageSetup paperSize="8" scale="95" orientation="landscape" r:id="rId1"/>
  <rowBreaks count="1" manualBreakCount="1">
    <brk id="44"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B7A2-894E-4C41-92AF-5B41ECE9A1C5}">
  <sheetPr codeName="Blad2"/>
  <dimension ref="A1:V90"/>
  <sheetViews>
    <sheetView topLeftCell="A21" zoomScaleNormal="100" workbookViewId="0">
      <selection activeCell="A40" sqref="A40:S44"/>
    </sheetView>
  </sheetViews>
  <sheetFormatPr defaultRowHeight="15" x14ac:dyDescent="0.25"/>
  <cols>
    <col min="1" max="1" width="10.7109375" customWidth="1"/>
    <col min="10" max="10" width="1.7109375" customWidth="1"/>
    <col min="11" max="11" width="10.7109375" customWidth="1"/>
    <col min="20" max="20" width="1.7109375" customWidth="1"/>
    <col min="21" max="22" width="13.28515625" customWidth="1"/>
  </cols>
  <sheetData>
    <row r="1" spans="1:22" ht="17.25" thickTop="1" thickBot="1" x14ac:dyDescent="0.3">
      <c r="A1" s="387" t="s">
        <v>233</v>
      </c>
      <c r="B1" s="388"/>
      <c r="C1" s="388"/>
      <c r="D1" s="388"/>
      <c r="E1" s="388"/>
      <c r="F1" s="388"/>
      <c r="G1" s="388"/>
      <c r="H1" s="388"/>
      <c r="I1" s="389"/>
      <c r="J1" s="232"/>
      <c r="K1" s="387" t="s">
        <v>234</v>
      </c>
      <c r="L1" s="388"/>
      <c r="M1" s="388"/>
      <c r="N1" s="388"/>
      <c r="O1" s="388"/>
      <c r="P1" s="388"/>
      <c r="Q1" s="388"/>
      <c r="R1" s="388"/>
      <c r="S1" s="408"/>
      <c r="U1" s="387" t="s">
        <v>235</v>
      </c>
      <c r="V1" s="407"/>
    </row>
    <row r="2" spans="1:22" ht="16.5" thickTop="1" thickBot="1" x14ac:dyDescent="0.3">
      <c r="A2" s="233"/>
      <c r="B2" s="234" t="s">
        <v>173</v>
      </c>
      <c r="C2" s="234" t="s">
        <v>174</v>
      </c>
      <c r="D2" s="234" t="s">
        <v>175</v>
      </c>
      <c r="E2" s="234" t="s">
        <v>176</v>
      </c>
      <c r="F2" s="234" t="s">
        <v>177</v>
      </c>
      <c r="G2" s="234" t="s">
        <v>178</v>
      </c>
      <c r="H2" s="235" t="s">
        <v>179</v>
      </c>
      <c r="I2" s="236" t="s">
        <v>131</v>
      </c>
      <c r="K2" s="237"/>
      <c r="L2" s="234" t="s">
        <v>173</v>
      </c>
      <c r="M2" s="234" t="s">
        <v>174</v>
      </c>
      <c r="N2" s="234" t="s">
        <v>175</v>
      </c>
      <c r="O2" s="234" t="s">
        <v>176</v>
      </c>
      <c r="P2" s="234" t="s">
        <v>177</v>
      </c>
      <c r="Q2" s="234" t="s">
        <v>178</v>
      </c>
      <c r="R2" s="235" t="s">
        <v>179</v>
      </c>
      <c r="S2" s="236" t="s">
        <v>131</v>
      </c>
      <c r="U2" s="402" t="s">
        <v>191</v>
      </c>
      <c r="V2" s="389"/>
    </row>
    <row r="3" spans="1:22" x14ac:dyDescent="0.25">
      <c r="A3" s="239" t="s">
        <v>119</v>
      </c>
      <c r="B3" s="42"/>
      <c r="C3" s="42"/>
      <c r="D3" s="42"/>
      <c r="E3" s="42"/>
      <c r="F3" s="42"/>
      <c r="G3" s="42"/>
      <c r="H3" s="140"/>
      <c r="I3" s="240">
        <f>SUM(B3:H3)</f>
        <v>0</v>
      </c>
      <c r="K3" s="239" t="s">
        <v>119</v>
      </c>
      <c r="L3" s="42"/>
      <c r="M3" s="42"/>
      <c r="N3" s="42"/>
      <c r="O3" s="42"/>
      <c r="P3" s="42"/>
      <c r="Q3" s="42"/>
      <c r="R3" s="140"/>
      <c r="S3" s="240">
        <f>SUM(L3:R3)</f>
        <v>0</v>
      </c>
      <c r="U3" s="239" t="s">
        <v>119</v>
      </c>
      <c r="V3" s="241">
        <f>+I3+S3</f>
        <v>0</v>
      </c>
    </row>
    <row r="4" spans="1:22" x14ac:dyDescent="0.25">
      <c r="A4" s="242" t="s">
        <v>120</v>
      </c>
      <c r="B4" s="44"/>
      <c r="C4" s="44"/>
      <c r="D4" s="44"/>
      <c r="E4" s="44"/>
      <c r="F4" s="44"/>
      <c r="G4" s="44"/>
      <c r="H4" s="141"/>
      <c r="I4" s="243">
        <f t="shared" ref="I4:I14" si="0">SUM(B4:H4)</f>
        <v>0</v>
      </c>
      <c r="K4" s="242" t="s">
        <v>120</v>
      </c>
      <c r="L4" s="44"/>
      <c r="M4" s="44"/>
      <c r="N4" s="44"/>
      <c r="O4" s="44"/>
      <c r="P4" s="44"/>
      <c r="Q4" s="44"/>
      <c r="R4" s="141"/>
      <c r="S4" s="243">
        <f t="shared" ref="S4:S14" si="1">SUM(L4:R4)</f>
        <v>0</v>
      </c>
      <c r="U4" s="242" t="s">
        <v>120</v>
      </c>
      <c r="V4" s="244">
        <f t="shared" ref="V4:V14" si="2">+I4+S4</f>
        <v>0</v>
      </c>
    </row>
    <row r="5" spans="1:22" x14ac:dyDescent="0.25">
      <c r="A5" s="245" t="s">
        <v>121</v>
      </c>
      <c r="B5" s="44"/>
      <c r="C5" s="44"/>
      <c r="D5" s="44"/>
      <c r="E5" s="44"/>
      <c r="F5" s="44"/>
      <c r="G5" s="44"/>
      <c r="H5" s="141"/>
      <c r="I5" s="243">
        <f t="shared" si="0"/>
        <v>0</v>
      </c>
      <c r="K5" s="245" t="s">
        <v>121</v>
      </c>
      <c r="L5" s="44"/>
      <c r="M5" s="44"/>
      <c r="N5" s="44"/>
      <c r="O5" s="44"/>
      <c r="P5" s="44"/>
      <c r="Q5" s="44"/>
      <c r="R5" s="141"/>
      <c r="S5" s="243">
        <f t="shared" si="1"/>
        <v>0</v>
      </c>
      <c r="U5" s="245" t="s">
        <v>121</v>
      </c>
      <c r="V5" s="244">
        <f t="shared" si="2"/>
        <v>0</v>
      </c>
    </row>
    <row r="6" spans="1:22" x14ac:dyDescent="0.25">
      <c r="A6" s="246" t="s">
        <v>122</v>
      </c>
      <c r="B6" s="44"/>
      <c r="C6" s="44"/>
      <c r="D6" s="44"/>
      <c r="E6" s="44"/>
      <c r="F6" s="44"/>
      <c r="G6" s="44"/>
      <c r="H6" s="141"/>
      <c r="I6" s="243">
        <f t="shared" si="0"/>
        <v>0</v>
      </c>
      <c r="K6" s="246" t="s">
        <v>122</v>
      </c>
      <c r="L6" s="44"/>
      <c r="M6" s="44"/>
      <c r="N6" s="44"/>
      <c r="O6" s="44"/>
      <c r="P6" s="44"/>
      <c r="Q6" s="44"/>
      <c r="R6" s="141"/>
      <c r="S6" s="243">
        <f t="shared" si="1"/>
        <v>0</v>
      </c>
      <c r="U6" s="246" t="s">
        <v>122</v>
      </c>
      <c r="V6" s="244">
        <f t="shared" si="2"/>
        <v>0</v>
      </c>
    </row>
    <row r="7" spans="1:22" x14ac:dyDescent="0.25">
      <c r="A7" s="242" t="s">
        <v>123</v>
      </c>
      <c r="B7" s="44"/>
      <c r="C7" s="44"/>
      <c r="D7" s="44"/>
      <c r="E7" s="44"/>
      <c r="F7" s="44"/>
      <c r="G7" s="44"/>
      <c r="H7" s="141"/>
      <c r="I7" s="243">
        <f t="shared" si="0"/>
        <v>0</v>
      </c>
      <c r="K7" s="242" t="s">
        <v>123</v>
      </c>
      <c r="L7" s="44"/>
      <c r="M7" s="44"/>
      <c r="N7" s="44"/>
      <c r="O7" s="44"/>
      <c r="P7" s="44"/>
      <c r="Q7" s="44"/>
      <c r="R7" s="141"/>
      <c r="S7" s="243">
        <f t="shared" si="1"/>
        <v>0</v>
      </c>
      <c r="U7" s="242" t="s">
        <v>123</v>
      </c>
      <c r="V7" s="244">
        <f t="shared" si="2"/>
        <v>0</v>
      </c>
    </row>
    <row r="8" spans="1:22" x14ac:dyDescent="0.25">
      <c r="A8" s="242" t="s">
        <v>124</v>
      </c>
      <c r="B8" s="44"/>
      <c r="C8" s="44"/>
      <c r="D8" s="44"/>
      <c r="E8" s="44"/>
      <c r="F8" s="44"/>
      <c r="G8" s="44"/>
      <c r="H8" s="141"/>
      <c r="I8" s="243">
        <f t="shared" si="0"/>
        <v>0</v>
      </c>
      <c r="K8" s="242" t="s">
        <v>124</v>
      </c>
      <c r="L8" s="44"/>
      <c r="M8" s="44"/>
      <c r="N8" s="44"/>
      <c r="O8" s="44"/>
      <c r="P8" s="44"/>
      <c r="Q8" s="44"/>
      <c r="R8" s="141"/>
      <c r="S8" s="243">
        <f t="shared" si="1"/>
        <v>0</v>
      </c>
      <c r="U8" s="242" t="s">
        <v>124</v>
      </c>
      <c r="V8" s="244">
        <f t="shared" si="2"/>
        <v>0</v>
      </c>
    </row>
    <row r="9" spans="1:22" x14ac:dyDescent="0.25">
      <c r="A9" s="245" t="s">
        <v>125</v>
      </c>
      <c r="B9" s="44"/>
      <c r="C9" s="44"/>
      <c r="D9" s="44"/>
      <c r="E9" s="44"/>
      <c r="F9" s="44"/>
      <c r="G9" s="44"/>
      <c r="H9" s="141"/>
      <c r="I9" s="243">
        <f t="shared" si="0"/>
        <v>0</v>
      </c>
      <c r="K9" s="245" t="s">
        <v>125</v>
      </c>
      <c r="L9" s="44"/>
      <c r="M9" s="44"/>
      <c r="N9" s="44"/>
      <c r="O9" s="44"/>
      <c r="P9" s="44"/>
      <c r="Q9" s="44"/>
      <c r="R9" s="141"/>
      <c r="S9" s="243">
        <f t="shared" si="1"/>
        <v>0</v>
      </c>
      <c r="U9" s="245" t="s">
        <v>125</v>
      </c>
      <c r="V9" s="244">
        <f t="shared" si="2"/>
        <v>0</v>
      </c>
    </row>
    <row r="10" spans="1:22" x14ac:dyDescent="0.25">
      <c r="A10" s="246" t="s">
        <v>126</v>
      </c>
      <c r="B10" s="44"/>
      <c r="C10" s="44"/>
      <c r="D10" s="44"/>
      <c r="E10" s="44"/>
      <c r="F10" s="44"/>
      <c r="G10" s="44"/>
      <c r="H10" s="141"/>
      <c r="I10" s="243">
        <f t="shared" si="0"/>
        <v>0</v>
      </c>
      <c r="K10" s="246" t="s">
        <v>126</v>
      </c>
      <c r="L10" s="44"/>
      <c r="M10" s="44"/>
      <c r="N10" s="44"/>
      <c r="O10" s="44"/>
      <c r="P10" s="44"/>
      <c r="Q10" s="44"/>
      <c r="R10" s="141"/>
      <c r="S10" s="243">
        <f t="shared" si="1"/>
        <v>0</v>
      </c>
      <c r="U10" s="246" t="s">
        <v>126</v>
      </c>
      <c r="V10" s="244">
        <f t="shared" si="2"/>
        <v>0</v>
      </c>
    </row>
    <row r="11" spans="1:22" x14ac:dyDescent="0.25">
      <c r="A11" s="242" t="s">
        <v>127</v>
      </c>
      <c r="B11" s="44"/>
      <c r="C11" s="44"/>
      <c r="D11" s="44"/>
      <c r="E11" s="44"/>
      <c r="F11" s="44"/>
      <c r="G11" s="44"/>
      <c r="H11" s="141"/>
      <c r="I11" s="243">
        <f t="shared" si="0"/>
        <v>0</v>
      </c>
      <c r="K11" s="242" t="s">
        <v>127</v>
      </c>
      <c r="L11" s="44"/>
      <c r="M11" s="44"/>
      <c r="N11" s="44"/>
      <c r="O11" s="44"/>
      <c r="P11" s="44"/>
      <c r="Q11" s="44"/>
      <c r="R11" s="141"/>
      <c r="S11" s="243">
        <f t="shared" si="1"/>
        <v>0</v>
      </c>
      <c r="U11" s="242" t="s">
        <v>127</v>
      </c>
      <c r="V11" s="244">
        <f t="shared" si="2"/>
        <v>0</v>
      </c>
    </row>
    <row r="12" spans="1:22" x14ac:dyDescent="0.25">
      <c r="A12" s="242" t="s">
        <v>128</v>
      </c>
      <c r="B12" s="44"/>
      <c r="C12" s="44"/>
      <c r="D12" s="44"/>
      <c r="E12" s="44"/>
      <c r="F12" s="44"/>
      <c r="G12" s="44"/>
      <c r="H12" s="141"/>
      <c r="I12" s="243">
        <f t="shared" si="0"/>
        <v>0</v>
      </c>
      <c r="K12" s="242" t="s">
        <v>128</v>
      </c>
      <c r="L12" s="44"/>
      <c r="M12" s="44"/>
      <c r="N12" s="44"/>
      <c r="O12" s="44"/>
      <c r="P12" s="44"/>
      <c r="Q12" s="44"/>
      <c r="R12" s="141"/>
      <c r="S12" s="243">
        <f t="shared" si="1"/>
        <v>0</v>
      </c>
      <c r="U12" s="242" t="s">
        <v>128</v>
      </c>
      <c r="V12" s="244">
        <f t="shared" si="2"/>
        <v>0</v>
      </c>
    </row>
    <row r="13" spans="1:22" x14ac:dyDescent="0.25">
      <c r="A13" s="245" t="s">
        <v>129</v>
      </c>
      <c r="B13" s="44"/>
      <c r="C13" s="44"/>
      <c r="D13" s="44"/>
      <c r="E13" s="44"/>
      <c r="F13" s="44"/>
      <c r="G13" s="44"/>
      <c r="H13" s="141"/>
      <c r="I13" s="243">
        <f t="shared" si="0"/>
        <v>0</v>
      </c>
      <c r="K13" s="245" t="s">
        <v>129</v>
      </c>
      <c r="L13" s="44"/>
      <c r="M13" s="44"/>
      <c r="N13" s="44"/>
      <c r="O13" s="44"/>
      <c r="P13" s="44"/>
      <c r="Q13" s="44"/>
      <c r="R13" s="141"/>
      <c r="S13" s="243">
        <f t="shared" si="1"/>
        <v>0</v>
      </c>
      <c r="U13" s="245" t="s">
        <v>129</v>
      </c>
      <c r="V13" s="244">
        <f t="shared" si="2"/>
        <v>0</v>
      </c>
    </row>
    <row r="14" spans="1:22" ht="15.75" thickBot="1" x14ac:dyDescent="0.3">
      <c r="A14" s="247" t="s">
        <v>130</v>
      </c>
      <c r="B14" s="44"/>
      <c r="C14" s="44"/>
      <c r="D14" s="46"/>
      <c r="E14" s="46"/>
      <c r="F14" s="46"/>
      <c r="G14" s="46"/>
      <c r="H14" s="142"/>
      <c r="I14" s="248">
        <f t="shared" si="0"/>
        <v>0</v>
      </c>
      <c r="K14" s="247" t="s">
        <v>130</v>
      </c>
      <c r="L14" s="46"/>
      <c r="M14" s="46"/>
      <c r="N14" s="46"/>
      <c r="O14" s="46"/>
      <c r="P14" s="46"/>
      <c r="Q14" s="46"/>
      <c r="R14" s="142"/>
      <c r="S14" s="248">
        <f t="shared" si="1"/>
        <v>0</v>
      </c>
      <c r="U14" s="247" t="s">
        <v>130</v>
      </c>
      <c r="V14" s="249">
        <f t="shared" si="2"/>
        <v>0</v>
      </c>
    </row>
    <row r="15" spans="1:22" ht="16.5" thickTop="1" thickBot="1" x14ac:dyDescent="0.3">
      <c r="A15" s="250" t="s">
        <v>131</v>
      </c>
      <c r="B15" s="251"/>
      <c r="C15" s="251"/>
      <c r="D15" s="251"/>
      <c r="E15" s="251"/>
      <c r="F15" s="251"/>
      <c r="G15" s="251"/>
      <c r="H15" s="252"/>
      <c r="I15" s="253">
        <f>SUM(I3:I14)</f>
        <v>0</v>
      </c>
      <c r="K15" s="238" t="s">
        <v>131</v>
      </c>
      <c r="L15" s="251"/>
      <c r="M15" s="251"/>
      <c r="N15" s="251"/>
      <c r="O15" s="251"/>
      <c r="P15" s="251"/>
      <c r="Q15" s="251"/>
      <c r="R15" s="252"/>
      <c r="S15" s="253">
        <f>SUM(S3:S14)</f>
        <v>0</v>
      </c>
      <c r="U15" s="238" t="s">
        <v>131</v>
      </c>
      <c r="V15" s="50">
        <f>SUM(V3:V14)</f>
        <v>0</v>
      </c>
    </row>
    <row r="16" spans="1:22" ht="16.5" thickTop="1" thickBot="1" x14ac:dyDescent="0.3">
      <c r="V16" s="36"/>
    </row>
    <row r="17" spans="1:22" ht="17.25" thickTop="1" thickBot="1" x14ac:dyDescent="0.3">
      <c r="A17" s="355" t="s">
        <v>236</v>
      </c>
      <c r="B17" s="356"/>
      <c r="C17" s="356"/>
      <c r="D17" s="357"/>
      <c r="E17" s="357"/>
      <c r="F17" s="358"/>
      <c r="G17" s="358"/>
      <c r="H17" s="358"/>
      <c r="I17" s="359"/>
      <c r="K17" s="355" t="s">
        <v>237</v>
      </c>
      <c r="L17" s="356"/>
      <c r="M17" s="356"/>
      <c r="N17" s="357"/>
      <c r="O17" s="357"/>
      <c r="P17" s="358"/>
      <c r="Q17" s="358"/>
      <c r="R17" s="358"/>
      <c r="S17" s="359"/>
    </row>
    <row r="18" spans="1:22" ht="15.75" thickTop="1" x14ac:dyDescent="0.25">
      <c r="A18" s="404" t="s">
        <v>271</v>
      </c>
      <c r="B18" s="394"/>
      <c r="C18" s="394"/>
      <c r="D18" s="394"/>
      <c r="E18" s="394"/>
      <c r="F18" s="395"/>
      <c r="G18" s="395"/>
      <c r="H18" s="395"/>
      <c r="I18" s="396"/>
      <c r="K18" s="404" t="s">
        <v>272</v>
      </c>
      <c r="L18" s="394"/>
      <c r="M18" s="394"/>
      <c r="N18" s="394"/>
      <c r="O18" s="394"/>
      <c r="P18" s="395"/>
      <c r="Q18" s="395"/>
      <c r="R18" s="395"/>
      <c r="S18" s="396"/>
    </row>
    <row r="19" spans="1:22" x14ac:dyDescent="0.25">
      <c r="A19" s="393"/>
      <c r="B19" s="394"/>
      <c r="C19" s="394"/>
      <c r="D19" s="394"/>
      <c r="E19" s="394"/>
      <c r="F19" s="395"/>
      <c r="G19" s="395"/>
      <c r="H19" s="395"/>
      <c r="I19" s="396"/>
      <c r="K19" s="393"/>
      <c r="L19" s="394"/>
      <c r="M19" s="394"/>
      <c r="N19" s="394"/>
      <c r="O19" s="394"/>
      <c r="P19" s="395"/>
      <c r="Q19" s="395"/>
      <c r="R19" s="395"/>
      <c r="S19" s="396"/>
    </row>
    <row r="20" spans="1:22" x14ac:dyDescent="0.25">
      <c r="A20" s="393"/>
      <c r="B20" s="394"/>
      <c r="C20" s="394"/>
      <c r="D20" s="394"/>
      <c r="E20" s="394"/>
      <c r="F20" s="395"/>
      <c r="G20" s="395"/>
      <c r="H20" s="395"/>
      <c r="I20" s="396"/>
      <c r="K20" s="393"/>
      <c r="L20" s="394"/>
      <c r="M20" s="394"/>
      <c r="N20" s="394"/>
      <c r="O20" s="394"/>
      <c r="P20" s="395"/>
      <c r="Q20" s="395"/>
      <c r="R20" s="395"/>
      <c r="S20" s="396"/>
    </row>
    <row r="21" spans="1:22" ht="15.75" thickBot="1" x14ac:dyDescent="0.3">
      <c r="A21" s="405"/>
      <c r="B21" s="406"/>
      <c r="C21" s="406"/>
      <c r="D21" s="406"/>
      <c r="E21" s="406"/>
      <c r="F21" s="398"/>
      <c r="G21" s="398"/>
      <c r="H21" s="398"/>
      <c r="I21" s="399"/>
      <c r="K21" s="405"/>
      <c r="L21" s="406"/>
      <c r="M21" s="406"/>
      <c r="N21" s="406"/>
      <c r="O21" s="406"/>
      <c r="P21" s="398"/>
      <c r="Q21" s="398"/>
      <c r="R21" s="398"/>
      <c r="S21" s="399"/>
    </row>
    <row r="22" spans="1:22" ht="16.5" thickTop="1" thickBot="1" x14ac:dyDescent="0.3"/>
    <row r="23" spans="1:22" ht="17.25" thickTop="1" thickBot="1" x14ac:dyDescent="0.3">
      <c r="A23" s="387" t="s">
        <v>238</v>
      </c>
      <c r="B23" s="388"/>
      <c r="C23" s="388"/>
      <c r="D23" s="388"/>
      <c r="E23" s="388"/>
      <c r="F23" s="388"/>
      <c r="G23" s="388"/>
      <c r="H23" s="388"/>
      <c r="I23" s="389"/>
      <c r="J23" s="232"/>
      <c r="K23" s="387" t="s">
        <v>239</v>
      </c>
      <c r="L23" s="388"/>
      <c r="M23" s="388"/>
      <c r="N23" s="388"/>
      <c r="O23" s="388"/>
      <c r="P23" s="388"/>
      <c r="Q23" s="388"/>
      <c r="R23" s="388"/>
      <c r="S23" s="389"/>
      <c r="T23" s="232"/>
      <c r="U23" s="387" t="s">
        <v>235</v>
      </c>
      <c r="V23" s="407"/>
    </row>
    <row r="24" spans="1:22" ht="16.5" thickTop="1" thickBot="1" x14ac:dyDescent="0.3">
      <c r="A24" s="237"/>
      <c r="B24" s="234" t="s">
        <v>180</v>
      </c>
      <c r="C24" s="234" t="s">
        <v>182</v>
      </c>
      <c r="D24" s="234" t="s">
        <v>183</v>
      </c>
      <c r="E24" s="234" t="s">
        <v>184</v>
      </c>
      <c r="F24" s="234" t="s">
        <v>185</v>
      </c>
      <c r="G24" s="234" t="s">
        <v>186</v>
      </c>
      <c r="H24" s="234" t="s">
        <v>195</v>
      </c>
      <c r="I24" s="236" t="s">
        <v>131</v>
      </c>
      <c r="K24" s="237"/>
      <c r="L24" s="234" t="s">
        <v>180</v>
      </c>
      <c r="M24" s="234" t="s">
        <v>182</v>
      </c>
      <c r="N24" s="234" t="s">
        <v>183</v>
      </c>
      <c r="O24" s="234" t="s">
        <v>184</v>
      </c>
      <c r="P24" s="234" t="s">
        <v>185</v>
      </c>
      <c r="Q24" s="234" t="s">
        <v>186</v>
      </c>
      <c r="R24" s="234" t="s">
        <v>195</v>
      </c>
      <c r="S24" s="236" t="s">
        <v>131</v>
      </c>
      <c r="U24" s="402" t="s">
        <v>191</v>
      </c>
      <c r="V24" s="403"/>
    </row>
    <row r="25" spans="1:22" x14ac:dyDescent="0.25">
      <c r="A25" s="239" t="s">
        <v>119</v>
      </c>
      <c r="B25" s="42"/>
      <c r="C25" s="42"/>
      <c r="D25" s="42"/>
      <c r="E25" s="42"/>
      <c r="F25" s="42"/>
      <c r="G25" s="42"/>
      <c r="H25" s="140"/>
      <c r="I25" s="254">
        <f>SUM(B25:H25)</f>
        <v>0</v>
      </c>
      <c r="K25" s="239" t="s">
        <v>119</v>
      </c>
      <c r="L25" s="42"/>
      <c r="M25" s="42"/>
      <c r="N25" s="42"/>
      <c r="O25" s="42"/>
      <c r="P25" s="42"/>
      <c r="Q25" s="42"/>
      <c r="R25" s="140"/>
      <c r="S25" s="254">
        <f>SUM(L25:R25)</f>
        <v>0</v>
      </c>
      <c r="U25" s="255" t="s">
        <v>119</v>
      </c>
      <c r="V25" s="241">
        <f>+I25+S25</f>
        <v>0</v>
      </c>
    </row>
    <row r="26" spans="1:22" x14ac:dyDescent="0.25">
      <c r="A26" s="242" t="s">
        <v>120</v>
      </c>
      <c r="B26" s="44"/>
      <c r="C26" s="44"/>
      <c r="D26" s="44"/>
      <c r="E26" s="44"/>
      <c r="F26" s="44"/>
      <c r="G26" s="44"/>
      <c r="H26" s="141"/>
      <c r="I26" s="256">
        <f t="shared" ref="I26:I36" si="3">SUM(B26:H26)</f>
        <v>0</v>
      </c>
      <c r="K26" s="242" t="s">
        <v>120</v>
      </c>
      <c r="L26" s="44"/>
      <c r="M26" s="44"/>
      <c r="N26" s="44"/>
      <c r="O26" s="44"/>
      <c r="P26" s="44"/>
      <c r="Q26" s="44"/>
      <c r="R26" s="141"/>
      <c r="S26" s="256">
        <f t="shared" ref="S26:S36" si="4">SUM(L26:R26)</f>
        <v>0</v>
      </c>
      <c r="U26" s="246" t="s">
        <v>120</v>
      </c>
      <c r="V26" s="244">
        <f t="shared" ref="V26:V36" si="5">+I26+S26</f>
        <v>0</v>
      </c>
    </row>
    <row r="27" spans="1:22" x14ac:dyDescent="0.25">
      <c r="A27" s="245" t="s">
        <v>121</v>
      </c>
      <c r="B27" s="44"/>
      <c r="C27" s="44"/>
      <c r="D27" s="44"/>
      <c r="E27" s="44"/>
      <c r="F27" s="44"/>
      <c r="G27" s="44"/>
      <c r="H27" s="141"/>
      <c r="I27" s="256">
        <f t="shared" si="3"/>
        <v>0</v>
      </c>
      <c r="K27" s="245" t="s">
        <v>121</v>
      </c>
      <c r="L27" s="44"/>
      <c r="M27" s="44"/>
      <c r="N27" s="44"/>
      <c r="O27" s="44"/>
      <c r="P27" s="44"/>
      <c r="Q27" s="44"/>
      <c r="R27" s="141"/>
      <c r="S27" s="256">
        <f t="shared" si="4"/>
        <v>0</v>
      </c>
      <c r="U27" s="257" t="s">
        <v>121</v>
      </c>
      <c r="V27" s="244">
        <f t="shared" si="5"/>
        <v>0</v>
      </c>
    </row>
    <row r="28" spans="1:22" x14ac:dyDescent="0.25">
      <c r="A28" s="246" t="s">
        <v>122</v>
      </c>
      <c r="B28" s="44"/>
      <c r="C28" s="44"/>
      <c r="D28" s="44"/>
      <c r="E28" s="44"/>
      <c r="F28" s="44"/>
      <c r="G28" s="44"/>
      <c r="H28" s="141"/>
      <c r="I28" s="256">
        <f t="shared" si="3"/>
        <v>0</v>
      </c>
      <c r="K28" s="246" t="s">
        <v>122</v>
      </c>
      <c r="L28" s="44"/>
      <c r="M28" s="44"/>
      <c r="N28" s="44"/>
      <c r="O28" s="44"/>
      <c r="P28" s="44"/>
      <c r="Q28" s="44"/>
      <c r="R28" s="141"/>
      <c r="S28" s="256">
        <f t="shared" si="4"/>
        <v>0</v>
      </c>
      <c r="U28" s="246" t="s">
        <v>122</v>
      </c>
      <c r="V28" s="244">
        <f t="shared" si="5"/>
        <v>0</v>
      </c>
    </row>
    <row r="29" spans="1:22" x14ac:dyDescent="0.25">
      <c r="A29" s="242" t="s">
        <v>123</v>
      </c>
      <c r="B29" s="44"/>
      <c r="C29" s="44"/>
      <c r="D29" s="44"/>
      <c r="E29" s="44"/>
      <c r="F29" s="44"/>
      <c r="G29" s="44"/>
      <c r="H29" s="141"/>
      <c r="I29" s="256">
        <f t="shared" si="3"/>
        <v>0</v>
      </c>
      <c r="K29" s="242" t="s">
        <v>123</v>
      </c>
      <c r="L29" s="44"/>
      <c r="M29" s="44"/>
      <c r="N29" s="44"/>
      <c r="O29" s="44"/>
      <c r="P29" s="44"/>
      <c r="Q29" s="44"/>
      <c r="R29" s="141"/>
      <c r="S29" s="256">
        <f t="shared" si="4"/>
        <v>0</v>
      </c>
      <c r="U29" s="246" t="s">
        <v>123</v>
      </c>
      <c r="V29" s="244">
        <f t="shared" si="5"/>
        <v>0</v>
      </c>
    </row>
    <row r="30" spans="1:22" x14ac:dyDescent="0.25">
      <c r="A30" s="242" t="s">
        <v>124</v>
      </c>
      <c r="B30" s="44"/>
      <c r="C30" s="44"/>
      <c r="D30" s="44"/>
      <c r="E30" s="44"/>
      <c r="F30" s="44"/>
      <c r="G30" s="44"/>
      <c r="H30" s="141"/>
      <c r="I30" s="256">
        <f t="shared" si="3"/>
        <v>0</v>
      </c>
      <c r="K30" s="242" t="s">
        <v>124</v>
      </c>
      <c r="L30" s="44"/>
      <c r="M30" s="44"/>
      <c r="N30" s="44"/>
      <c r="O30" s="44"/>
      <c r="P30" s="44"/>
      <c r="Q30" s="44"/>
      <c r="R30" s="141"/>
      <c r="S30" s="256">
        <f t="shared" si="4"/>
        <v>0</v>
      </c>
      <c r="U30" s="246" t="s">
        <v>124</v>
      </c>
      <c r="V30" s="244">
        <f t="shared" si="5"/>
        <v>0</v>
      </c>
    </row>
    <row r="31" spans="1:22" x14ac:dyDescent="0.25">
      <c r="A31" s="245" t="s">
        <v>125</v>
      </c>
      <c r="B31" s="44"/>
      <c r="C31" s="44"/>
      <c r="D31" s="44"/>
      <c r="E31" s="44"/>
      <c r="F31" s="44"/>
      <c r="G31" s="44"/>
      <c r="H31" s="141"/>
      <c r="I31" s="256">
        <f t="shared" si="3"/>
        <v>0</v>
      </c>
      <c r="K31" s="245" t="s">
        <v>125</v>
      </c>
      <c r="L31" s="44"/>
      <c r="M31" s="44"/>
      <c r="N31" s="44"/>
      <c r="O31" s="44"/>
      <c r="P31" s="44"/>
      <c r="Q31" s="44"/>
      <c r="R31" s="141"/>
      <c r="S31" s="256">
        <f t="shared" si="4"/>
        <v>0</v>
      </c>
      <c r="U31" s="257" t="s">
        <v>125</v>
      </c>
      <c r="V31" s="244">
        <f t="shared" si="5"/>
        <v>0</v>
      </c>
    </row>
    <row r="32" spans="1:22" x14ac:dyDescent="0.25">
      <c r="A32" s="246" t="s">
        <v>126</v>
      </c>
      <c r="B32" s="44"/>
      <c r="C32" s="44"/>
      <c r="D32" s="44"/>
      <c r="E32" s="44"/>
      <c r="F32" s="44"/>
      <c r="G32" s="44"/>
      <c r="H32" s="141"/>
      <c r="I32" s="256">
        <f t="shared" si="3"/>
        <v>0</v>
      </c>
      <c r="K32" s="246" t="s">
        <v>126</v>
      </c>
      <c r="L32" s="44"/>
      <c r="M32" s="44"/>
      <c r="N32" s="44"/>
      <c r="O32" s="44"/>
      <c r="P32" s="44"/>
      <c r="Q32" s="44"/>
      <c r="R32" s="141"/>
      <c r="S32" s="256">
        <f t="shared" si="4"/>
        <v>0</v>
      </c>
      <c r="U32" s="246" t="s">
        <v>126</v>
      </c>
      <c r="V32" s="244">
        <f t="shared" si="5"/>
        <v>0</v>
      </c>
    </row>
    <row r="33" spans="1:22" x14ac:dyDescent="0.25">
      <c r="A33" s="242" t="s">
        <v>127</v>
      </c>
      <c r="B33" s="44"/>
      <c r="C33" s="44"/>
      <c r="D33" s="44"/>
      <c r="E33" s="44"/>
      <c r="F33" s="44"/>
      <c r="G33" s="44"/>
      <c r="H33" s="141"/>
      <c r="I33" s="256">
        <f t="shared" si="3"/>
        <v>0</v>
      </c>
      <c r="K33" s="242" t="s">
        <v>127</v>
      </c>
      <c r="L33" s="44"/>
      <c r="M33" s="44"/>
      <c r="N33" s="44"/>
      <c r="O33" s="44"/>
      <c r="P33" s="44"/>
      <c r="Q33" s="44"/>
      <c r="R33" s="141"/>
      <c r="S33" s="256">
        <f t="shared" si="4"/>
        <v>0</v>
      </c>
      <c r="U33" s="246" t="s">
        <v>127</v>
      </c>
      <c r="V33" s="244">
        <f t="shared" si="5"/>
        <v>0</v>
      </c>
    </row>
    <row r="34" spans="1:22" x14ac:dyDescent="0.25">
      <c r="A34" s="242" t="s">
        <v>128</v>
      </c>
      <c r="B34" s="44"/>
      <c r="C34" s="44"/>
      <c r="D34" s="44"/>
      <c r="E34" s="44"/>
      <c r="F34" s="44"/>
      <c r="G34" s="44"/>
      <c r="H34" s="141"/>
      <c r="I34" s="256">
        <f t="shared" si="3"/>
        <v>0</v>
      </c>
      <c r="K34" s="242" t="s">
        <v>128</v>
      </c>
      <c r="L34" s="44"/>
      <c r="M34" s="44"/>
      <c r="N34" s="44"/>
      <c r="O34" s="44"/>
      <c r="P34" s="44"/>
      <c r="Q34" s="44"/>
      <c r="R34" s="141"/>
      <c r="S34" s="256">
        <f t="shared" si="4"/>
        <v>0</v>
      </c>
      <c r="U34" s="246" t="s">
        <v>128</v>
      </c>
      <c r="V34" s="244">
        <f t="shared" si="5"/>
        <v>0</v>
      </c>
    </row>
    <row r="35" spans="1:22" x14ac:dyDescent="0.25">
      <c r="A35" s="245" t="s">
        <v>129</v>
      </c>
      <c r="B35" s="44"/>
      <c r="C35" s="44"/>
      <c r="D35" s="44"/>
      <c r="E35" s="44"/>
      <c r="F35" s="44"/>
      <c r="G35" s="44"/>
      <c r="H35" s="141"/>
      <c r="I35" s="256">
        <f t="shared" si="3"/>
        <v>0</v>
      </c>
      <c r="K35" s="245" t="s">
        <v>129</v>
      </c>
      <c r="L35" s="44"/>
      <c r="M35" s="44"/>
      <c r="N35" s="44"/>
      <c r="O35" s="44"/>
      <c r="P35" s="44"/>
      <c r="Q35" s="44"/>
      <c r="R35" s="141"/>
      <c r="S35" s="256">
        <f t="shared" si="4"/>
        <v>0</v>
      </c>
      <c r="U35" s="257" t="s">
        <v>129</v>
      </c>
      <c r="V35" s="244">
        <f t="shared" si="5"/>
        <v>0</v>
      </c>
    </row>
    <row r="36" spans="1:22" ht="15.75" thickBot="1" x14ac:dyDescent="0.3">
      <c r="A36" s="247" t="s">
        <v>130</v>
      </c>
      <c r="B36" s="44"/>
      <c r="C36" s="44"/>
      <c r="D36" s="46"/>
      <c r="E36" s="46"/>
      <c r="F36" s="46"/>
      <c r="G36" s="46"/>
      <c r="H36" s="142"/>
      <c r="I36" s="258">
        <f t="shared" si="3"/>
        <v>0</v>
      </c>
      <c r="K36" s="247" t="s">
        <v>130</v>
      </c>
      <c r="L36" s="46"/>
      <c r="M36" s="46"/>
      <c r="N36" s="46"/>
      <c r="O36" s="46"/>
      <c r="P36" s="46"/>
      <c r="Q36" s="46"/>
      <c r="R36" s="142"/>
      <c r="S36" s="258">
        <f t="shared" si="4"/>
        <v>0</v>
      </c>
      <c r="U36" s="247" t="s">
        <v>130</v>
      </c>
      <c r="V36" s="249">
        <f t="shared" si="5"/>
        <v>0</v>
      </c>
    </row>
    <row r="37" spans="1:22" ht="16.5" thickTop="1" thickBot="1" x14ac:dyDescent="0.3">
      <c r="A37" s="238" t="s">
        <v>131</v>
      </c>
      <c r="B37" s="251"/>
      <c r="C37" s="251"/>
      <c r="D37" s="251"/>
      <c r="E37" s="251"/>
      <c r="F37" s="251"/>
      <c r="G37" s="251"/>
      <c r="H37" s="252"/>
      <c r="I37" s="259">
        <f>SUM(I25:I36)</f>
        <v>0</v>
      </c>
      <c r="K37" s="238" t="s">
        <v>131</v>
      </c>
      <c r="L37" s="251"/>
      <c r="M37" s="251"/>
      <c r="N37" s="251"/>
      <c r="O37" s="251"/>
      <c r="P37" s="251"/>
      <c r="Q37" s="251"/>
      <c r="R37" s="252"/>
      <c r="S37" s="259">
        <f>SUM(S25:S36)</f>
        <v>0</v>
      </c>
      <c r="U37" s="238" t="s">
        <v>131</v>
      </c>
      <c r="V37" s="50">
        <f>SUM(V25:V36)</f>
        <v>0</v>
      </c>
    </row>
    <row r="38" spans="1:22" ht="16.5" thickTop="1" thickBot="1" x14ac:dyDescent="0.3"/>
    <row r="39" spans="1:22" ht="17.25" thickTop="1" thickBot="1" x14ac:dyDescent="0.3">
      <c r="A39" s="355" t="s">
        <v>240</v>
      </c>
      <c r="B39" s="356"/>
      <c r="C39" s="356"/>
      <c r="D39" s="357"/>
      <c r="E39" s="357"/>
      <c r="F39" s="358"/>
      <c r="G39" s="358"/>
      <c r="H39" s="358"/>
      <c r="I39" s="359"/>
      <c r="K39" s="355" t="s">
        <v>310</v>
      </c>
      <c r="L39" s="356"/>
      <c r="M39" s="356"/>
      <c r="N39" s="357"/>
      <c r="O39" s="357"/>
      <c r="P39" s="358"/>
      <c r="Q39" s="358"/>
      <c r="R39" s="358"/>
      <c r="S39" s="359"/>
    </row>
    <row r="40" spans="1:22" ht="15.75" thickTop="1" x14ac:dyDescent="0.25">
      <c r="A40" s="364" t="s">
        <v>207</v>
      </c>
      <c r="B40" s="390"/>
      <c r="C40" s="390"/>
      <c r="D40" s="390"/>
      <c r="E40" s="390"/>
      <c r="F40" s="391"/>
      <c r="G40" s="391"/>
      <c r="H40" s="391"/>
      <c r="I40" s="392"/>
      <c r="K40" s="364" t="s">
        <v>208</v>
      </c>
      <c r="L40" s="390"/>
      <c r="M40" s="390"/>
      <c r="N40" s="390"/>
      <c r="O40" s="390"/>
      <c r="P40" s="391"/>
      <c r="Q40" s="391"/>
      <c r="R40" s="391"/>
      <c r="S40" s="392"/>
    </row>
    <row r="41" spans="1:22" x14ac:dyDescent="0.25">
      <c r="A41" s="393"/>
      <c r="B41" s="394"/>
      <c r="C41" s="394"/>
      <c r="D41" s="394"/>
      <c r="E41" s="394"/>
      <c r="F41" s="395"/>
      <c r="G41" s="395"/>
      <c r="H41" s="395"/>
      <c r="I41" s="396"/>
      <c r="K41" s="393"/>
      <c r="L41" s="394"/>
      <c r="M41" s="394"/>
      <c r="N41" s="394"/>
      <c r="O41" s="394"/>
      <c r="P41" s="395"/>
      <c r="Q41" s="395"/>
      <c r="R41" s="395"/>
      <c r="S41" s="396"/>
    </row>
    <row r="42" spans="1:22" x14ac:dyDescent="0.25">
      <c r="A42" s="393"/>
      <c r="B42" s="394"/>
      <c r="C42" s="394"/>
      <c r="D42" s="394"/>
      <c r="E42" s="394"/>
      <c r="F42" s="395"/>
      <c r="G42" s="395"/>
      <c r="H42" s="395"/>
      <c r="I42" s="396"/>
      <c r="K42" s="393"/>
      <c r="L42" s="394"/>
      <c r="M42" s="394"/>
      <c r="N42" s="394"/>
      <c r="O42" s="394"/>
      <c r="P42" s="395"/>
      <c r="Q42" s="395"/>
      <c r="R42" s="395"/>
      <c r="S42" s="396"/>
    </row>
    <row r="43" spans="1:22" x14ac:dyDescent="0.25">
      <c r="A43" s="393"/>
      <c r="B43" s="394"/>
      <c r="C43" s="394"/>
      <c r="D43" s="394"/>
      <c r="E43" s="394"/>
      <c r="F43" s="395"/>
      <c r="G43" s="395"/>
      <c r="H43" s="395"/>
      <c r="I43" s="396"/>
      <c r="K43" s="393"/>
      <c r="L43" s="394"/>
      <c r="M43" s="394"/>
      <c r="N43" s="394"/>
      <c r="O43" s="394"/>
      <c r="P43" s="395"/>
      <c r="Q43" s="395"/>
      <c r="R43" s="395"/>
      <c r="S43" s="396"/>
    </row>
    <row r="44" spans="1:22" ht="24.6" customHeight="1" thickBot="1" x14ac:dyDescent="0.3">
      <c r="A44" s="397"/>
      <c r="B44" s="398"/>
      <c r="C44" s="398"/>
      <c r="D44" s="398"/>
      <c r="E44" s="398"/>
      <c r="F44" s="398"/>
      <c r="G44" s="398"/>
      <c r="H44" s="398"/>
      <c r="I44" s="399"/>
      <c r="K44" s="397"/>
      <c r="L44" s="398"/>
      <c r="M44" s="398"/>
      <c r="N44" s="398"/>
      <c r="O44" s="398"/>
      <c r="P44" s="398"/>
      <c r="Q44" s="398"/>
      <c r="R44" s="398"/>
      <c r="S44" s="399"/>
    </row>
    <row r="45" spans="1:22" ht="16.5" thickTop="1" thickBot="1" x14ac:dyDescent="0.3"/>
    <row r="46" spans="1:22" ht="17.25" thickTop="1" thickBot="1" x14ac:dyDescent="0.3">
      <c r="A46" s="387" t="s">
        <v>260</v>
      </c>
      <c r="B46" s="388"/>
      <c r="C46" s="388"/>
      <c r="D46" s="388"/>
      <c r="E46" s="388"/>
      <c r="F46" s="388"/>
      <c r="G46" s="388"/>
      <c r="H46" s="388"/>
      <c r="I46" s="389"/>
      <c r="J46" s="232"/>
      <c r="K46" s="387" t="s">
        <v>261</v>
      </c>
      <c r="L46" s="388"/>
      <c r="M46" s="388"/>
      <c r="N46" s="388"/>
      <c r="O46" s="388"/>
      <c r="P46" s="388"/>
      <c r="Q46" s="388"/>
      <c r="R46" s="388"/>
      <c r="S46" s="389"/>
      <c r="T46" s="232"/>
      <c r="U46" s="400" t="s">
        <v>243</v>
      </c>
      <c r="V46" s="401"/>
    </row>
    <row r="47" spans="1:22" ht="16.5" thickTop="1" thickBot="1" x14ac:dyDescent="0.3">
      <c r="A47" s="237"/>
      <c r="B47" s="234" t="s">
        <v>132</v>
      </c>
      <c r="C47" s="234" t="s">
        <v>181</v>
      </c>
      <c r="D47" s="261" t="s">
        <v>252</v>
      </c>
      <c r="E47" s="234" t="s">
        <v>182</v>
      </c>
      <c r="F47" s="234" t="s">
        <v>183</v>
      </c>
      <c r="G47" s="234" t="s">
        <v>184</v>
      </c>
      <c r="H47" s="234" t="s">
        <v>185</v>
      </c>
      <c r="I47" s="236" t="s">
        <v>131</v>
      </c>
      <c r="K47" s="237"/>
      <c r="L47" s="234" t="s">
        <v>132</v>
      </c>
      <c r="M47" s="234" t="s">
        <v>181</v>
      </c>
      <c r="N47" s="261" t="s">
        <v>252</v>
      </c>
      <c r="O47" s="234" t="s">
        <v>182</v>
      </c>
      <c r="P47" s="234" t="s">
        <v>183</v>
      </c>
      <c r="Q47" s="234" t="s">
        <v>184</v>
      </c>
      <c r="R47" s="234" t="s">
        <v>185</v>
      </c>
      <c r="S47" s="236" t="s">
        <v>131</v>
      </c>
      <c r="U47" s="402" t="s">
        <v>191</v>
      </c>
      <c r="V47" s="403"/>
    </row>
    <row r="48" spans="1:22" x14ac:dyDescent="0.25">
      <c r="A48" s="239" t="s">
        <v>119</v>
      </c>
      <c r="B48" s="284"/>
      <c r="C48" s="284"/>
      <c r="D48" s="284"/>
      <c r="E48" s="284"/>
      <c r="F48" s="284"/>
      <c r="G48" s="284"/>
      <c r="H48" s="285"/>
      <c r="I48" s="286">
        <f>SUM(B48:H48)</f>
        <v>0</v>
      </c>
      <c r="K48" s="239" t="s">
        <v>119</v>
      </c>
      <c r="L48" s="42"/>
      <c r="M48" s="42"/>
      <c r="N48" s="42"/>
      <c r="O48" s="42"/>
      <c r="P48" s="42"/>
      <c r="Q48" s="42"/>
      <c r="R48" s="140"/>
      <c r="S48" s="286">
        <f>SUM(L48:R48)</f>
        <v>0</v>
      </c>
      <c r="U48" s="255" t="s">
        <v>119</v>
      </c>
      <c r="V48" s="287">
        <f>+I48+S48</f>
        <v>0</v>
      </c>
    </row>
    <row r="49" spans="1:22" x14ac:dyDescent="0.25">
      <c r="A49" s="242" t="s">
        <v>120</v>
      </c>
      <c r="B49" s="275"/>
      <c r="C49" s="275"/>
      <c r="D49" s="275"/>
      <c r="E49" s="275"/>
      <c r="F49" s="275"/>
      <c r="G49" s="275"/>
      <c r="H49" s="280"/>
      <c r="I49" s="277">
        <f t="shared" ref="I49:I59" si="6">SUM(B49:H49)</f>
        <v>0</v>
      </c>
      <c r="K49" s="242" t="s">
        <v>120</v>
      </c>
      <c r="L49" s="44"/>
      <c r="M49" s="44"/>
      <c r="N49" s="44"/>
      <c r="O49" s="44"/>
      <c r="P49" s="44"/>
      <c r="Q49" s="44"/>
      <c r="R49" s="141"/>
      <c r="S49" s="277">
        <f t="shared" ref="S49:S59" si="7">SUM(L49:R49)</f>
        <v>0</v>
      </c>
      <c r="U49" s="246" t="s">
        <v>120</v>
      </c>
      <c r="V49" s="288">
        <f t="shared" ref="V49:V59" si="8">+I49+S49</f>
        <v>0</v>
      </c>
    </row>
    <row r="50" spans="1:22" x14ac:dyDescent="0.25">
      <c r="A50" s="245" t="s">
        <v>121</v>
      </c>
      <c r="B50" s="275"/>
      <c r="C50" s="275"/>
      <c r="D50" s="275"/>
      <c r="E50" s="275"/>
      <c r="F50" s="275"/>
      <c r="G50" s="275"/>
      <c r="H50" s="280"/>
      <c r="I50" s="277">
        <f t="shared" si="6"/>
        <v>0</v>
      </c>
      <c r="K50" s="245" t="s">
        <v>121</v>
      </c>
      <c r="L50" s="44"/>
      <c r="M50" s="44"/>
      <c r="N50" s="44"/>
      <c r="O50" s="44"/>
      <c r="P50" s="44"/>
      <c r="Q50" s="44"/>
      <c r="R50" s="141"/>
      <c r="S50" s="277">
        <f t="shared" si="7"/>
        <v>0</v>
      </c>
      <c r="U50" s="257" t="s">
        <v>121</v>
      </c>
      <c r="V50" s="288">
        <f t="shared" si="8"/>
        <v>0</v>
      </c>
    </row>
    <row r="51" spans="1:22" x14ac:dyDescent="0.25">
      <c r="A51" s="246" t="s">
        <v>122</v>
      </c>
      <c r="B51" s="275"/>
      <c r="C51" s="275"/>
      <c r="D51" s="275"/>
      <c r="E51" s="275"/>
      <c r="F51" s="275"/>
      <c r="G51" s="275"/>
      <c r="H51" s="280"/>
      <c r="I51" s="277">
        <f t="shared" si="6"/>
        <v>0</v>
      </c>
      <c r="K51" s="246" t="s">
        <v>122</v>
      </c>
      <c r="L51" s="44"/>
      <c r="M51" s="44"/>
      <c r="N51" s="44"/>
      <c r="O51" s="44"/>
      <c r="P51" s="44"/>
      <c r="Q51" s="44"/>
      <c r="R51" s="141"/>
      <c r="S51" s="277">
        <f t="shared" si="7"/>
        <v>0</v>
      </c>
      <c r="U51" s="246" t="s">
        <v>122</v>
      </c>
      <c r="V51" s="288">
        <f t="shared" si="8"/>
        <v>0</v>
      </c>
    </row>
    <row r="52" spans="1:22" x14ac:dyDescent="0.25">
      <c r="A52" s="242" t="s">
        <v>123</v>
      </c>
      <c r="B52" s="275"/>
      <c r="C52" s="275"/>
      <c r="D52" s="275"/>
      <c r="E52" s="275"/>
      <c r="F52" s="275"/>
      <c r="G52" s="275"/>
      <c r="H52" s="280"/>
      <c r="I52" s="277">
        <f t="shared" si="6"/>
        <v>0</v>
      </c>
      <c r="K52" s="242" t="s">
        <v>123</v>
      </c>
      <c r="L52" s="44"/>
      <c r="M52" s="44"/>
      <c r="N52" s="44"/>
      <c r="O52" s="44"/>
      <c r="P52" s="44"/>
      <c r="Q52" s="44"/>
      <c r="R52" s="141"/>
      <c r="S52" s="277">
        <f t="shared" si="7"/>
        <v>0</v>
      </c>
      <c r="U52" s="246" t="s">
        <v>123</v>
      </c>
      <c r="V52" s="288">
        <f t="shared" si="8"/>
        <v>0</v>
      </c>
    </row>
    <row r="53" spans="1:22" x14ac:dyDescent="0.25">
      <c r="A53" s="242" t="s">
        <v>124</v>
      </c>
      <c r="B53" s="275"/>
      <c r="C53" s="275"/>
      <c r="D53" s="275"/>
      <c r="E53" s="275"/>
      <c r="F53" s="275"/>
      <c r="G53" s="275"/>
      <c r="H53" s="280"/>
      <c r="I53" s="277">
        <f t="shared" si="6"/>
        <v>0</v>
      </c>
      <c r="K53" s="242" t="s">
        <v>124</v>
      </c>
      <c r="L53" s="44"/>
      <c r="M53" s="44"/>
      <c r="N53" s="44"/>
      <c r="O53" s="44"/>
      <c r="P53" s="44"/>
      <c r="Q53" s="44"/>
      <c r="R53" s="141"/>
      <c r="S53" s="277">
        <f t="shared" si="7"/>
        <v>0</v>
      </c>
      <c r="U53" s="246" t="s">
        <v>124</v>
      </c>
      <c r="V53" s="288">
        <f t="shared" si="8"/>
        <v>0</v>
      </c>
    </row>
    <row r="54" spans="1:22" x14ac:dyDescent="0.25">
      <c r="A54" s="245" t="s">
        <v>125</v>
      </c>
      <c r="B54" s="275"/>
      <c r="C54" s="275"/>
      <c r="D54" s="275"/>
      <c r="E54" s="275"/>
      <c r="F54" s="275"/>
      <c r="G54" s="275"/>
      <c r="H54" s="280"/>
      <c r="I54" s="277">
        <f t="shared" si="6"/>
        <v>0</v>
      </c>
      <c r="K54" s="245" t="s">
        <v>125</v>
      </c>
      <c r="L54" s="44"/>
      <c r="M54" s="44"/>
      <c r="N54" s="44"/>
      <c r="O54" s="44"/>
      <c r="P54" s="44"/>
      <c r="Q54" s="44"/>
      <c r="R54" s="141"/>
      <c r="S54" s="277">
        <f t="shared" si="7"/>
        <v>0</v>
      </c>
      <c r="U54" s="257" t="s">
        <v>125</v>
      </c>
      <c r="V54" s="288">
        <f t="shared" si="8"/>
        <v>0</v>
      </c>
    </row>
    <row r="55" spans="1:22" x14ac:dyDescent="0.25">
      <c r="A55" s="246" t="s">
        <v>126</v>
      </c>
      <c r="B55" s="275"/>
      <c r="C55" s="275"/>
      <c r="D55" s="275"/>
      <c r="E55" s="275"/>
      <c r="F55" s="275"/>
      <c r="G55" s="275"/>
      <c r="H55" s="280"/>
      <c r="I55" s="277">
        <f t="shared" si="6"/>
        <v>0</v>
      </c>
      <c r="K55" s="246" t="s">
        <v>126</v>
      </c>
      <c r="L55" s="44"/>
      <c r="M55" s="44"/>
      <c r="N55" s="44"/>
      <c r="O55" s="44"/>
      <c r="P55" s="44"/>
      <c r="Q55" s="44"/>
      <c r="R55" s="141"/>
      <c r="S55" s="277">
        <f t="shared" si="7"/>
        <v>0</v>
      </c>
      <c r="U55" s="246" t="s">
        <v>126</v>
      </c>
      <c r="V55" s="288">
        <f t="shared" si="8"/>
        <v>0</v>
      </c>
    </row>
    <row r="56" spans="1:22" x14ac:dyDescent="0.25">
      <c r="A56" s="242" t="s">
        <v>127</v>
      </c>
      <c r="B56" s="275"/>
      <c r="C56" s="275"/>
      <c r="D56" s="275"/>
      <c r="E56" s="275"/>
      <c r="F56" s="275"/>
      <c r="G56" s="275"/>
      <c r="H56" s="280"/>
      <c r="I56" s="277">
        <f t="shared" si="6"/>
        <v>0</v>
      </c>
      <c r="K56" s="242" t="s">
        <v>127</v>
      </c>
      <c r="L56" s="44"/>
      <c r="M56" s="44"/>
      <c r="N56" s="44"/>
      <c r="O56" s="44"/>
      <c r="P56" s="44"/>
      <c r="Q56" s="44"/>
      <c r="R56" s="141"/>
      <c r="S56" s="277">
        <f t="shared" si="7"/>
        <v>0</v>
      </c>
      <c r="U56" s="246" t="s">
        <v>127</v>
      </c>
      <c r="V56" s="288">
        <f t="shared" si="8"/>
        <v>0</v>
      </c>
    </row>
    <row r="57" spans="1:22" x14ac:dyDescent="0.25">
      <c r="A57" s="242" t="s">
        <v>128</v>
      </c>
      <c r="B57" s="275"/>
      <c r="C57" s="275"/>
      <c r="D57" s="275"/>
      <c r="E57" s="275"/>
      <c r="F57" s="275"/>
      <c r="G57" s="275"/>
      <c r="H57" s="280"/>
      <c r="I57" s="277">
        <f t="shared" si="6"/>
        <v>0</v>
      </c>
      <c r="K57" s="242" t="s">
        <v>128</v>
      </c>
      <c r="L57" s="44"/>
      <c r="M57" s="44"/>
      <c r="N57" s="44"/>
      <c r="O57" s="44"/>
      <c r="P57" s="44"/>
      <c r="Q57" s="44"/>
      <c r="R57" s="141"/>
      <c r="S57" s="277">
        <f t="shared" si="7"/>
        <v>0</v>
      </c>
      <c r="U57" s="246" t="s">
        <v>128</v>
      </c>
      <c r="V57" s="288">
        <f t="shared" si="8"/>
        <v>0</v>
      </c>
    </row>
    <row r="58" spans="1:22" x14ac:dyDescent="0.25">
      <c r="A58" s="245" t="s">
        <v>129</v>
      </c>
      <c r="B58" s="275"/>
      <c r="C58" s="275"/>
      <c r="D58" s="275"/>
      <c r="E58" s="275"/>
      <c r="F58" s="275"/>
      <c r="G58" s="275"/>
      <c r="H58" s="280"/>
      <c r="I58" s="277">
        <f t="shared" si="6"/>
        <v>0</v>
      </c>
      <c r="K58" s="245" t="s">
        <v>129</v>
      </c>
      <c r="L58" s="44"/>
      <c r="M58" s="44"/>
      <c r="N58" s="44"/>
      <c r="O58" s="44"/>
      <c r="P58" s="44"/>
      <c r="Q58" s="44"/>
      <c r="R58" s="141"/>
      <c r="S58" s="277">
        <f t="shared" si="7"/>
        <v>0</v>
      </c>
      <c r="U58" s="257" t="s">
        <v>129</v>
      </c>
      <c r="V58" s="288">
        <f t="shared" si="8"/>
        <v>0</v>
      </c>
    </row>
    <row r="59" spans="1:22" ht="15.75" thickBot="1" x14ac:dyDescent="0.3">
      <c r="A59" s="247" t="s">
        <v>130</v>
      </c>
      <c r="B59" s="275"/>
      <c r="C59" s="276"/>
      <c r="D59" s="276"/>
      <c r="E59" s="276"/>
      <c r="F59" s="276"/>
      <c r="G59" s="276"/>
      <c r="H59" s="281"/>
      <c r="I59" s="278">
        <f t="shared" si="6"/>
        <v>0</v>
      </c>
      <c r="K59" s="247" t="s">
        <v>130</v>
      </c>
      <c r="L59" s="46"/>
      <c r="M59" s="46"/>
      <c r="N59" s="46"/>
      <c r="O59" s="46"/>
      <c r="P59" s="46"/>
      <c r="Q59" s="46"/>
      <c r="R59" s="142"/>
      <c r="S59" s="278">
        <f t="shared" si="7"/>
        <v>0</v>
      </c>
      <c r="U59" s="247" t="s">
        <v>130</v>
      </c>
      <c r="V59" s="289">
        <f t="shared" si="8"/>
        <v>0</v>
      </c>
    </row>
    <row r="60" spans="1:22" ht="16.5" thickTop="1" thickBot="1" x14ac:dyDescent="0.3">
      <c r="A60" s="238" t="s">
        <v>131</v>
      </c>
      <c r="B60" s="282">
        <f>SUM(B48:B59)</f>
        <v>0</v>
      </c>
      <c r="C60" s="282">
        <f t="shared" ref="C60:H60" si="9">SUM(C48:C59)</f>
        <v>0</v>
      </c>
      <c r="D60" s="282">
        <f t="shared" si="9"/>
        <v>0</v>
      </c>
      <c r="E60" s="282">
        <f t="shared" si="9"/>
        <v>0</v>
      </c>
      <c r="F60" s="282">
        <f t="shared" si="9"/>
        <v>0</v>
      </c>
      <c r="G60" s="282">
        <f t="shared" si="9"/>
        <v>0</v>
      </c>
      <c r="H60" s="282">
        <f t="shared" si="9"/>
        <v>0</v>
      </c>
      <c r="I60" s="279">
        <f>SUM(I48:I59)</f>
        <v>0</v>
      </c>
      <c r="K60" s="238" t="s">
        <v>131</v>
      </c>
      <c r="L60" s="282">
        <f>SUM(L48:L59)</f>
        <v>0</v>
      </c>
      <c r="M60" s="282">
        <f t="shared" ref="M60:R60" si="10">SUM(M48:M59)</f>
        <v>0</v>
      </c>
      <c r="N60" s="282">
        <f t="shared" si="10"/>
        <v>0</v>
      </c>
      <c r="O60" s="282">
        <f t="shared" si="10"/>
        <v>0</v>
      </c>
      <c r="P60" s="282">
        <f t="shared" si="10"/>
        <v>0</v>
      </c>
      <c r="Q60" s="282">
        <f t="shared" si="10"/>
        <v>0</v>
      </c>
      <c r="R60" s="282">
        <f t="shared" si="10"/>
        <v>0</v>
      </c>
      <c r="S60" s="279">
        <f>SUM(S48:S59)</f>
        <v>0</v>
      </c>
      <c r="U60" s="238" t="s">
        <v>131</v>
      </c>
      <c r="V60" s="290">
        <f>SUM(V48:V59)</f>
        <v>0</v>
      </c>
    </row>
    <row r="61" spans="1:22" ht="16.5" thickTop="1" thickBot="1" x14ac:dyDescent="0.3"/>
    <row r="62" spans="1:22" ht="17.25" thickTop="1" thickBot="1" x14ac:dyDescent="0.3">
      <c r="A62" s="387" t="s">
        <v>241</v>
      </c>
      <c r="B62" s="388"/>
      <c r="C62" s="388"/>
      <c r="D62" s="388"/>
      <c r="E62" s="388"/>
      <c r="F62" s="388"/>
      <c r="G62" s="388"/>
      <c r="H62" s="388"/>
      <c r="I62" s="389"/>
      <c r="K62" s="387" t="s">
        <v>242</v>
      </c>
      <c r="L62" s="388"/>
      <c r="M62" s="388"/>
      <c r="N62" s="388"/>
      <c r="O62" s="388"/>
      <c r="P62" s="388"/>
      <c r="Q62" s="388"/>
      <c r="R62" s="388"/>
      <c r="S62" s="389"/>
    </row>
    <row r="63" spans="1:22" ht="15.75" customHeight="1" thickTop="1" x14ac:dyDescent="0.25">
      <c r="A63" s="364" t="s">
        <v>209</v>
      </c>
      <c r="B63" s="390"/>
      <c r="C63" s="390"/>
      <c r="D63" s="390"/>
      <c r="E63" s="390"/>
      <c r="F63" s="391"/>
      <c r="G63" s="391"/>
      <c r="H63" s="391"/>
      <c r="I63" s="392"/>
      <c r="K63" s="364" t="s">
        <v>210</v>
      </c>
      <c r="L63" s="390"/>
      <c r="M63" s="390"/>
      <c r="N63" s="390"/>
      <c r="O63" s="390"/>
      <c r="P63" s="391"/>
      <c r="Q63" s="391"/>
      <c r="R63" s="391"/>
      <c r="S63" s="392"/>
    </row>
    <row r="64" spans="1:22" x14ac:dyDescent="0.25">
      <c r="A64" s="393"/>
      <c r="B64" s="394"/>
      <c r="C64" s="394"/>
      <c r="D64" s="394"/>
      <c r="E64" s="394"/>
      <c r="F64" s="395"/>
      <c r="G64" s="395"/>
      <c r="H64" s="395"/>
      <c r="I64" s="396"/>
      <c r="K64" s="393"/>
      <c r="L64" s="394"/>
      <c r="M64" s="394"/>
      <c r="N64" s="394"/>
      <c r="O64" s="394"/>
      <c r="P64" s="395"/>
      <c r="Q64" s="395"/>
      <c r="R64" s="395"/>
      <c r="S64" s="396"/>
    </row>
    <row r="65" spans="1:19" x14ac:dyDescent="0.25">
      <c r="A65" s="393"/>
      <c r="B65" s="394"/>
      <c r="C65" s="394"/>
      <c r="D65" s="394"/>
      <c r="E65" s="394"/>
      <c r="F65" s="395"/>
      <c r="G65" s="395"/>
      <c r="H65" s="395"/>
      <c r="I65" s="396"/>
      <c r="K65" s="393"/>
      <c r="L65" s="394"/>
      <c r="M65" s="394"/>
      <c r="N65" s="394"/>
      <c r="O65" s="394"/>
      <c r="P65" s="395"/>
      <c r="Q65" s="395"/>
      <c r="R65" s="395"/>
      <c r="S65" s="396"/>
    </row>
    <row r="66" spans="1:19" x14ac:dyDescent="0.25">
      <c r="A66" s="393"/>
      <c r="B66" s="394"/>
      <c r="C66" s="394"/>
      <c r="D66" s="394"/>
      <c r="E66" s="394"/>
      <c r="F66" s="395"/>
      <c r="G66" s="395"/>
      <c r="H66" s="395"/>
      <c r="I66" s="396"/>
      <c r="K66" s="393"/>
      <c r="L66" s="394"/>
      <c r="M66" s="394"/>
      <c r="N66" s="394"/>
      <c r="O66" s="394"/>
      <c r="P66" s="395"/>
      <c r="Q66" s="395"/>
      <c r="R66" s="395"/>
      <c r="S66" s="396"/>
    </row>
    <row r="67" spans="1:19" ht="15.75" thickBot="1" x14ac:dyDescent="0.3">
      <c r="A67" s="397"/>
      <c r="B67" s="398"/>
      <c r="C67" s="398"/>
      <c r="D67" s="398"/>
      <c r="E67" s="398"/>
      <c r="F67" s="398"/>
      <c r="G67" s="398"/>
      <c r="H67" s="398"/>
      <c r="I67" s="399"/>
      <c r="K67" s="397"/>
      <c r="L67" s="398"/>
      <c r="M67" s="398"/>
      <c r="N67" s="398"/>
      <c r="O67" s="398"/>
      <c r="P67" s="398"/>
      <c r="Q67" s="398"/>
      <c r="R67" s="398"/>
      <c r="S67" s="399"/>
    </row>
    <row r="68" spans="1:19" ht="16.5" thickTop="1" thickBot="1" x14ac:dyDescent="0.3"/>
    <row r="69" spans="1:19" ht="17.25" thickTop="1" thickBot="1" x14ac:dyDescent="0.3">
      <c r="A69" s="387" t="s">
        <v>311</v>
      </c>
      <c r="B69" s="388"/>
      <c r="C69" s="388"/>
      <c r="D69" s="388"/>
      <c r="E69" s="388"/>
      <c r="F69" s="388"/>
      <c r="G69" s="388"/>
      <c r="H69" s="388"/>
      <c r="I69" s="389"/>
    </row>
    <row r="70" spans="1:19" ht="16.5" thickTop="1" thickBot="1" x14ac:dyDescent="0.3">
      <c r="A70" s="260"/>
      <c r="B70" s="261" t="s">
        <v>253</v>
      </c>
      <c r="C70" s="234" t="s">
        <v>182</v>
      </c>
      <c r="D70" s="234" t="s">
        <v>183</v>
      </c>
      <c r="E70" s="234" t="s">
        <v>184</v>
      </c>
      <c r="F70" s="234" t="s">
        <v>185</v>
      </c>
      <c r="G70" s="234" t="s">
        <v>186</v>
      </c>
      <c r="H70" s="234" t="s">
        <v>195</v>
      </c>
      <c r="I70" s="262" t="s">
        <v>131</v>
      </c>
    </row>
    <row r="71" spans="1:19" x14ac:dyDescent="0.25">
      <c r="A71" s="263" t="s">
        <v>119</v>
      </c>
      <c r="B71" s="275"/>
      <c r="C71" s="275"/>
      <c r="D71" s="275"/>
      <c r="E71" s="275"/>
      <c r="F71" s="275"/>
      <c r="G71" s="275"/>
      <c r="H71" s="280"/>
      <c r="I71" s="256">
        <f>SUM(B71:H71)</f>
        <v>0</v>
      </c>
    </row>
    <row r="72" spans="1:19" x14ac:dyDescent="0.25">
      <c r="A72" s="263" t="s">
        <v>120</v>
      </c>
      <c r="B72" s="275"/>
      <c r="C72" s="275"/>
      <c r="D72" s="275"/>
      <c r="E72" s="275"/>
      <c r="F72" s="275"/>
      <c r="G72" s="275"/>
      <c r="H72" s="280"/>
      <c r="I72" s="256">
        <f t="shared" ref="I72:I82" si="11">SUM(B72:H72)</f>
        <v>0</v>
      </c>
    </row>
    <row r="73" spans="1:19" x14ac:dyDescent="0.25">
      <c r="A73" s="264" t="s">
        <v>121</v>
      </c>
      <c r="B73" s="275"/>
      <c r="C73" s="275"/>
      <c r="D73" s="275"/>
      <c r="E73" s="275"/>
      <c r="F73" s="275"/>
      <c r="G73" s="275"/>
      <c r="H73" s="280"/>
      <c r="I73" s="256">
        <f t="shared" si="11"/>
        <v>0</v>
      </c>
    </row>
    <row r="74" spans="1:19" x14ac:dyDescent="0.25">
      <c r="A74" s="265" t="s">
        <v>122</v>
      </c>
      <c r="B74" s="275"/>
      <c r="C74" s="275"/>
      <c r="D74" s="275"/>
      <c r="E74" s="275"/>
      <c r="F74" s="275"/>
      <c r="G74" s="275"/>
      <c r="H74" s="280"/>
      <c r="I74" s="256">
        <f t="shared" si="11"/>
        <v>0</v>
      </c>
    </row>
    <row r="75" spans="1:19" x14ac:dyDescent="0.25">
      <c r="A75" s="263" t="s">
        <v>123</v>
      </c>
      <c r="B75" s="275"/>
      <c r="C75" s="275"/>
      <c r="D75" s="275"/>
      <c r="E75" s="275"/>
      <c r="F75" s="275"/>
      <c r="G75" s="275"/>
      <c r="H75" s="280"/>
      <c r="I75" s="256">
        <f t="shared" si="11"/>
        <v>0</v>
      </c>
    </row>
    <row r="76" spans="1:19" x14ac:dyDescent="0.25">
      <c r="A76" s="263" t="s">
        <v>124</v>
      </c>
      <c r="B76" s="275"/>
      <c r="C76" s="275"/>
      <c r="D76" s="275"/>
      <c r="E76" s="275"/>
      <c r="F76" s="275"/>
      <c r="G76" s="275"/>
      <c r="H76" s="280"/>
      <c r="I76" s="256">
        <f t="shared" si="11"/>
        <v>0</v>
      </c>
    </row>
    <row r="77" spans="1:19" x14ac:dyDescent="0.25">
      <c r="A77" s="264" t="s">
        <v>125</v>
      </c>
      <c r="B77" s="275"/>
      <c r="C77" s="275"/>
      <c r="D77" s="275"/>
      <c r="E77" s="275"/>
      <c r="F77" s="275"/>
      <c r="G77" s="275"/>
      <c r="H77" s="280"/>
      <c r="I77" s="256">
        <f t="shared" si="11"/>
        <v>0</v>
      </c>
    </row>
    <row r="78" spans="1:19" x14ac:dyDescent="0.25">
      <c r="A78" s="265" t="s">
        <v>126</v>
      </c>
      <c r="B78" s="275"/>
      <c r="C78" s="275"/>
      <c r="D78" s="275"/>
      <c r="E78" s="275"/>
      <c r="F78" s="275"/>
      <c r="G78" s="275"/>
      <c r="H78" s="280"/>
      <c r="I78" s="256">
        <f t="shared" si="11"/>
        <v>0</v>
      </c>
    </row>
    <row r="79" spans="1:19" x14ac:dyDescent="0.25">
      <c r="A79" s="263" t="s">
        <v>127</v>
      </c>
      <c r="B79" s="275"/>
      <c r="C79" s="275"/>
      <c r="D79" s="275"/>
      <c r="E79" s="275"/>
      <c r="F79" s="275"/>
      <c r="G79" s="275"/>
      <c r="H79" s="280"/>
      <c r="I79" s="256">
        <f t="shared" si="11"/>
        <v>0</v>
      </c>
    </row>
    <row r="80" spans="1:19" x14ac:dyDescent="0.25">
      <c r="A80" s="263" t="s">
        <v>128</v>
      </c>
      <c r="B80" s="275"/>
      <c r="C80" s="275"/>
      <c r="D80" s="275"/>
      <c r="E80" s="275"/>
      <c r="F80" s="275"/>
      <c r="G80" s="275"/>
      <c r="H80" s="280"/>
      <c r="I80" s="256">
        <f t="shared" si="11"/>
        <v>0</v>
      </c>
    </row>
    <row r="81" spans="1:9" x14ac:dyDescent="0.25">
      <c r="A81" s="264" t="s">
        <v>129</v>
      </c>
      <c r="B81" s="275"/>
      <c r="C81" s="275"/>
      <c r="D81" s="275"/>
      <c r="E81" s="275"/>
      <c r="F81" s="275"/>
      <c r="G81" s="275"/>
      <c r="H81" s="280"/>
      <c r="I81" s="256">
        <f t="shared" si="11"/>
        <v>0</v>
      </c>
    </row>
    <row r="82" spans="1:9" ht="15.75" thickBot="1" x14ac:dyDescent="0.3">
      <c r="A82" s="266" t="s">
        <v>130</v>
      </c>
      <c r="B82" s="276"/>
      <c r="C82" s="276"/>
      <c r="D82" s="276"/>
      <c r="E82" s="276"/>
      <c r="F82" s="276"/>
      <c r="G82" s="276"/>
      <c r="H82" s="281"/>
      <c r="I82" s="258">
        <f t="shared" si="11"/>
        <v>0</v>
      </c>
    </row>
    <row r="83" spans="1:9" ht="16.5" thickTop="1" thickBot="1" x14ac:dyDescent="0.3">
      <c r="A83" s="267" t="s">
        <v>131</v>
      </c>
      <c r="B83" s="251">
        <f>SUM(B71:B82)</f>
        <v>0</v>
      </c>
      <c r="C83" s="251">
        <f t="shared" ref="C83:H83" si="12">SUM(C71:C82)</f>
        <v>0</v>
      </c>
      <c r="D83" s="251">
        <f t="shared" si="12"/>
        <v>0</v>
      </c>
      <c r="E83" s="251">
        <f t="shared" si="12"/>
        <v>0</v>
      </c>
      <c r="F83" s="251">
        <f t="shared" si="12"/>
        <v>0</v>
      </c>
      <c r="G83" s="251">
        <f t="shared" si="12"/>
        <v>0</v>
      </c>
      <c r="H83" s="251">
        <f t="shared" si="12"/>
        <v>0</v>
      </c>
      <c r="I83" s="259">
        <f>SUM(I71:I82)</f>
        <v>0</v>
      </c>
    </row>
    <row r="84" spans="1:9" ht="16.5" thickTop="1" thickBot="1" x14ac:dyDescent="0.3"/>
    <row r="85" spans="1:9" ht="17.25" thickTop="1" thickBot="1" x14ac:dyDescent="0.3">
      <c r="A85" s="387" t="s">
        <v>311</v>
      </c>
      <c r="B85" s="388"/>
      <c r="C85" s="388"/>
      <c r="D85" s="388"/>
      <c r="E85" s="388"/>
      <c r="F85" s="388"/>
      <c r="G85" s="388"/>
      <c r="H85" s="388"/>
      <c r="I85" s="389"/>
    </row>
    <row r="86" spans="1:9" ht="15.75" thickTop="1" x14ac:dyDescent="0.25">
      <c r="A86" s="364" t="s">
        <v>312</v>
      </c>
      <c r="B86" s="390"/>
      <c r="C86" s="390"/>
      <c r="D86" s="390"/>
      <c r="E86" s="390"/>
      <c r="F86" s="391"/>
      <c r="G86" s="391"/>
      <c r="H86" s="391"/>
      <c r="I86" s="392"/>
    </row>
    <row r="87" spans="1:9" x14ac:dyDescent="0.25">
      <c r="A87" s="393"/>
      <c r="B87" s="394"/>
      <c r="C87" s="394"/>
      <c r="D87" s="394"/>
      <c r="E87" s="394"/>
      <c r="F87" s="395"/>
      <c r="G87" s="395"/>
      <c r="H87" s="395"/>
      <c r="I87" s="396"/>
    </row>
    <row r="88" spans="1:9" x14ac:dyDescent="0.25">
      <c r="A88" s="393"/>
      <c r="B88" s="394"/>
      <c r="C88" s="394"/>
      <c r="D88" s="394"/>
      <c r="E88" s="394"/>
      <c r="F88" s="395"/>
      <c r="G88" s="395"/>
      <c r="H88" s="395"/>
      <c r="I88" s="396"/>
    </row>
    <row r="89" spans="1:9" ht="15.75" thickBot="1" x14ac:dyDescent="0.3">
      <c r="A89" s="397"/>
      <c r="B89" s="398"/>
      <c r="C89" s="398"/>
      <c r="D89" s="398"/>
      <c r="E89" s="398"/>
      <c r="F89" s="398"/>
      <c r="G89" s="398"/>
      <c r="H89" s="398"/>
      <c r="I89" s="399"/>
    </row>
    <row r="90" spans="1:9" ht="15.75" thickTop="1" x14ac:dyDescent="0.25"/>
  </sheetData>
  <sheetProtection algorithmName="SHA-512" hashValue="OPcUe8XPu+WiOYgOKHiN2q9ba4OSReMKLKjGB/jHM99QJO3DblB5GABCh7qeqm7uxWo1djf6BczUbyqBK4kdKA==" saltValue="2q5n60hrxMKf9hSTVatEbA==" spinCount="100000" sheet="1" objects="1" scenarios="1"/>
  <mergeCells count="27">
    <mergeCell ref="U24:V24"/>
    <mergeCell ref="A1:I1"/>
    <mergeCell ref="K1:S1"/>
    <mergeCell ref="U1:V1"/>
    <mergeCell ref="U2:V2"/>
    <mergeCell ref="A17:I17"/>
    <mergeCell ref="K17:S17"/>
    <mergeCell ref="A18:I21"/>
    <mergeCell ref="K18:S21"/>
    <mergeCell ref="A23:I23"/>
    <mergeCell ref="K23:S23"/>
    <mergeCell ref="U23:V23"/>
    <mergeCell ref="A39:I39"/>
    <mergeCell ref="K39:S39"/>
    <mergeCell ref="A40:I44"/>
    <mergeCell ref="K40:S44"/>
    <mergeCell ref="A46:I46"/>
    <mergeCell ref="K46:S46"/>
    <mergeCell ref="A69:I69"/>
    <mergeCell ref="A85:I85"/>
    <mergeCell ref="A86:I89"/>
    <mergeCell ref="U46:V46"/>
    <mergeCell ref="U47:V47"/>
    <mergeCell ref="A62:I62"/>
    <mergeCell ref="K62:S62"/>
    <mergeCell ref="A63:I67"/>
    <mergeCell ref="K63:S67"/>
  </mergeCells>
  <pageMargins left="0.70866141732283472" right="0.70866141732283472" top="0.74803149606299213" bottom="0.74803149606299213" header="0.31496062992125984" footer="0.31496062992125984"/>
  <pageSetup paperSize="8" scale="90" orientation="landscape" r:id="rId1"/>
  <rowBreaks count="1" manualBreakCount="1">
    <brk id="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B06ACCE64896489582DBB10F22954C" ma:contentTypeVersion="15" ma:contentTypeDescription="Een nieuw document maken." ma:contentTypeScope="" ma:versionID="2ef8fe3532ec847eeba954e34fc64358">
  <xsd:schema xmlns:xsd="http://www.w3.org/2001/XMLSchema" xmlns:xs="http://www.w3.org/2001/XMLSchema" xmlns:p="http://schemas.microsoft.com/office/2006/metadata/properties" xmlns:ns2="a02ff630-198f-4943-9e1e-f2ba6f6c8019" xmlns:ns3="2f79260a-15aa-41aa-844a-7b88208b1564" targetNamespace="http://schemas.microsoft.com/office/2006/metadata/properties" ma:root="true" ma:fieldsID="55b760372a524f43128a4a01d5e9f5ec" ns2:_="" ns3:_="">
    <xsd:import namespace="a02ff630-198f-4943-9e1e-f2ba6f6c8019"/>
    <xsd:import namespace="2f79260a-15aa-41aa-844a-7b88208b1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ff630-198f-4943-9e1e-f2ba6f6c80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a32348b-fa93-4b60-9fb2-036484be3f2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79260a-15aa-41aa-844a-7b88208b1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bd71912e-ae50-45e6-baba-a3b107c2f7ab}" ma:internalName="TaxCatchAll" ma:showField="CatchAllData" ma:web="2f79260a-15aa-41aa-844a-7b88208b15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f79260a-15aa-41aa-844a-7b88208b1564" xsi:nil="true"/>
    <lcf76f155ced4ddcb4097134ff3c332f xmlns="a02ff630-198f-4943-9e1e-f2ba6f6c801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114B30-C1EB-4B5A-9840-0DB780D7E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ff630-198f-4943-9e1e-f2ba6f6c8019"/>
    <ds:schemaRef ds:uri="2f79260a-15aa-41aa-844a-7b88208b1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996D41-7F6F-4F4B-B32D-251F587CCE8D}">
  <ds:schemaRefs>
    <ds:schemaRef ds:uri="http://schemas.microsoft.com/office/2006/metadata/longProperties"/>
  </ds:schemaRefs>
</ds:datastoreItem>
</file>

<file path=customXml/itemProps3.xml><?xml version="1.0" encoding="utf-8"?>
<ds:datastoreItem xmlns:ds="http://schemas.openxmlformats.org/officeDocument/2006/customXml" ds:itemID="{8C46A6B2-91DB-45C8-AD30-891EA03C5801}">
  <ds:schemaRefs>
    <ds:schemaRef ds:uri="http://schemas.microsoft.com/sharepoint/v3/contenttype/forms"/>
  </ds:schemaRefs>
</ds:datastoreItem>
</file>

<file path=customXml/itemProps4.xml><?xml version="1.0" encoding="utf-8"?>
<ds:datastoreItem xmlns:ds="http://schemas.openxmlformats.org/officeDocument/2006/customXml" ds:itemID="{87DF2331-7E3D-4D49-A406-B960E402DA31}">
  <ds:schemaRefs>
    <ds:schemaRef ds:uri="http://purl.org/dc/terms/"/>
    <ds:schemaRef ds:uri="http://purl.org/dc/dcmitype/"/>
    <ds:schemaRef ds:uri="http://schemas.microsoft.com/office/2006/documentManagement/types"/>
    <ds:schemaRef ds:uri="a02ff630-198f-4943-9e1e-f2ba6f6c8019"/>
    <ds:schemaRef ds:uri="http://schemas.openxmlformats.org/package/2006/metadata/core-properties"/>
    <ds:schemaRef ds:uri="http://www.w3.org/XML/1998/namespace"/>
    <ds:schemaRef ds:uri="http://schemas.microsoft.com/office/infopath/2007/PartnerControls"/>
    <ds:schemaRef ds:uri="2f79260a-15aa-41aa-844a-7b88208b1564"/>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5</vt:i4>
      </vt:variant>
    </vt:vector>
  </HeadingPairs>
  <TitlesOfParts>
    <vt:vector size="15" baseType="lpstr">
      <vt:lpstr>Invulinstructie</vt:lpstr>
      <vt:lpstr>Prognosetool</vt:lpstr>
      <vt:lpstr>Omzet per maand 2021-2026</vt:lpstr>
      <vt:lpstr>Inkoop per maand 2021-2026</vt:lpstr>
      <vt:lpstr>Liquiditeitsplanning 2024</vt:lpstr>
      <vt:lpstr>Liquiditeitsplanning 2025</vt:lpstr>
      <vt:lpstr>Liquiditeitsplanning 2026</vt:lpstr>
      <vt:lpstr>Aflossingen-nabetalingen 2024</vt:lpstr>
      <vt:lpstr>Aflossingen-nabetalingen 2025</vt:lpstr>
      <vt:lpstr>Aflossingen-nabetalingen 2026</vt:lpstr>
      <vt:lpstr>'Inkoop per maand 2021-2026'!Afdrukbereik</vt:lpstr>
      <vt:lpstr>'Liquiditeitsplanning 2024'!Afdrukbereik</vt:lpstr>
      <vt:lpstr>'Liquiditeitsplanning 2025'!Afdrukbereik</vt:lpstr>
      <vt:lpstr>'Liquiditeitsplanning 2026'!Afdrukbereik</vt:lpstr>
      <vt:lpstr>Prognosetool!Afdrukbereik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Gebruiker</dc:creator>
  <cp:keywords/>
  <dc:description/>
  <cp:lastModifiedBy>Rob Drost | INretail</cp:lastModifiedBy>
  <cp:revision/>
  <cp:lastPrinted>2024-12-04T10:49:13Z</cp:lastPrinted>
  <dcterms:created xsi:type="dcterms:W3CDTF">2011-08-25T11:22:10Z</dcterms:created>
  <dcterms:modified xsi:type="dcterms:W3CDTF">2024-12-04T12:45:58Z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3e6eb3cf99e447c83fff93459ac2277">
    <vt:lpwstr>Bedrijfsadvies|fea3fd00-19bc-43b3-aa72-6bb6fd522842</vt:lpwstr>
  </property>
  <property fmtid="{D5CDD505-2E9C-101B-9397-08002B2CF9AE}" pid="3" name="TaxCatchAll">
    <vt:lpwstr>27;#Bedrijfsadvies</vt:lpwstr>
  </property>
  <property fmtid="{D5CDD505-2E9C-101B-9397-08002B2CF9AE}" pid="4" name="_dlc_DocId">
    <vt:lpwstr>DUHRFTVRVJKA-193-276</vt:lpwstr>
  </property>
  <property fmtid="{D5CDD505-2E9C-101B-9397-08002B2CF9AE}" pid="5" name="_dlc_DocIdItemGuid">
    <vt:lpwstr>3e1674e9-9a07-4db3-9c9e-68a56ce64efe</vt:lpwstr>
  </property>
  <property fmtid="{D5CDD505-2E9C-101B-9397-08002B2CF9AE}" pid="6" name="_dlc_DocIdUrl">
    <vt:lpwstr>https://cbwmitexnl.sharepoint.com/PC/_layouts/15/DocIdRedir.aspx?ID=DUHRFTVRVJKA-193-276, DUHRFTVRVJKA-193-276</vt:lpwstr>
  </property>
  <property fmtid="{D5CDD505-2E9C-101B-9397-08002B2CF9AE}" pid="7" name="ContentTypeId">
    <vt:lpwstr>0x010100D4B06ACCE64896489582DBB10F22954C</vt:lpwstr>
  </property>
  <property fmtid="{D5CDD505-2E9C-101B-9397-08002B2CF9AE}" pid="8" name="MediaServiceImageTags">
    <vt:lpwstr/>
  </property>
</Properties>
</file>