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cbwmitexnl.sharepoint.com/sites/BA/Gedeelde documenten/General/Tools Totaaloverzicht/CAO Tool/CAO tool Juli 2026/"/>
    </mc:Choice>
  </mc:AlternateContent>
  <xr:revisionPtr revIDLastSave="29" documentId="8_{77863865-432D-49B8-B7C9-6EBE887DD4E6}" xr6:coauthVersionLast="47" xr6:coauthVersionMax="47" xr10:uidLastSave="{B9542D94-6B22-482D-A5D7-55B340047109}"/>
  <bookViews>
    <workbookView xWindow="-120" yWindow="-120" windowWidth="29040" windowHeight="15720" xr2:uid="{9C2A2D5D-D9B4-48DF-84DA-62FA83D4A263}"/>
  </bookViews>
  <sheets>
    <sheet name="Rekentool" sheetId="2" r:id="rId1"/>
    <sheet name="Rekentool (bulk)" sheetId="6" r:id="rId2"/>
    <sheet name="Match Loontabel" sheetId="7" state="hidden" r:id="rId3"/>
    <sheet name="Oude Loontabel" sheetId="4" r:id="rId4"/>
    <sheet name="Nieuwe Loontabel" sheetId="3" r:id="rId5"/>
  </sheets>
  <definedNames>
    <definedName name="_xlnm.Print_Area" localSheetId="0">Rekentool!$A$1:$T$35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8" i="3" l="1"/>
  <c r="J19" i="3" s="1"/>
  <c r="J20" i="3" s="1"/>
  <c r="J21" i="3" s="1"/>
  <c r="J22" i="3" s="1"/>
  <c r="I18" i="3"/>
  <c r="I19" i="3" s="1"/>
  <c r="I20" i="3" s="1"/>
  <c r="I21" i="3" s="1"/>
  <c r="I22" i="3" s="1"/>
  <c r="H18" i="3"/>
  <c r="H19" i="3" s="1"/>
  <c r="H20" i="3" s="1"/>
  <c r="H21" i="3" s="1"/>
  <c r="H22" i="3" s="1"/>
  <c r="G18" i="3"/>
  <c r="G19" i="3" s="1"/>
  <c r="G20" i="3" s="1"/>
  <c r="G21" i="3" s="1"/>
  <c r="F18" i="3"/>
  <c r="F19" i="3" s="1"/>
  <c r="F20" i="3" s="1"/>
  <c r="F21" i="3" s="1"/>
  <c r="G17" i="3"/>
  <c r="F17" i="3"/>
  <c r="E16" i="3"/>
  <c r="E17" i="3" s="1"/>
  <c r="E18" i="3" s="1"/>
  <c r="E15" i="3"/>
  <c r="D13" i="3"/>
  <c r="D14" i="3" s="1"/>
  <c r="D15" i="3" s="1"/>
  <c r="B13" i="3"/>
  <c r="C12" i="3"/>
  <c r="C13" i="3" s="1"/>
  <c r="C14" i="3" s="1"/>
  <c r="B12" i="3"/>
  <c r="J18" i="4"/>
  <c r="J19" i="4" s="1"/>
  <c r="J20" i="4" s="1"/>
  <c r="J21" i="4" s="1"/>
  <c r="J22" i="4" s="1"/>
  <c r="I18" i="4"/>
  <c r="I19" i="4" s="1"/>
  <c r="I20" i="4" s="1"/>
  <c r="I21" i="4" s="1"/>
  <c r="I22" i="4" s="1"/>
  <c r="H18" i="4"/>
  <c r="H19" i="4" s="1"/>
  <c r="H20" i="4" s="1"/>
  <c r="H21" i="4" s="1"/>
  <c r="H22" i="4" s="1"/>
  <c r="G18" i="4"/>
  <c r="G19" i="4" s="1"/>
  <c r="G20" i="4" s="1"/>
  <c r="G21" i="4" s="1"/>
  <c r="F18" i="4"/>
  <c r="F19" i="4" s="1"/>
  <c r="F20" i="4" s="1"/>
  <c r="F21" i="4" s="1"/>
  <c r="G17" i="4"/>
  <c r="F17" i="4"/>
  <c r="E15" i="4"/>
  <c r="E16" i="4" s="1"/>
  <c r="E17" i="4" s="1"/>
  <c r="E18" i="4" s="1"/>
  <c r="D13" i="4"/>
  <c r="D14" i="4" s="1"/>
  <c r="D15" i="4" s="1"/>
  <c r="B13" i="4"/>
  <c r="C12" i="4"/>
  <c r="C13" i="4" s="1"/>
  <c r="C14" i="4" s="1"/>
  <c r="B12" i="4"/>
  <c r="B19" i="7" l="1"/>
  <c r="B20" i="7"/>
  <c r="B21" i="7"/>
  <c r="B3" i="7"/>
  <c r="C3" i="7"/>
  <c r="D3" i="7"/>
  <c r="E3" i="7"/>
  <c r="F3" i="7"/>
  <c r="G3" i="7"/>
  <c r="H3" i="7"/>
  <c r="I3" i="7"/>
  <c r="J3" i="7"/>
  <c r="B4" i="7"/>
  <c r="C4" i="7"/>
  <c r="D4" i="7"/>
  <c r="E4" i="7"/>
  <c r="F4" i="7"/>
  <c r="G4" i="7"/>
  <c r="H4" i="7"/>
  <c r="I4" i="7"/>
  <c r="J4" i="7"/>
  <c r="B5" i="7"/>
  <c r="C5" i="7"/>
  <c r="D5" i="7"/>
  <c r="E5" i="7"/>
  <c r="F5" i="7"/>
  <c r="G5" i="7"/>
  <c r="H5" i="7"/>
  <c r="I5" i="7"/>
  <c r="J5" i="7"/>
  <c r="B6" i="7"/>
  <c r="C6" i="7"/>
  <c r="D6" i="7"/>
  <c r="E6" i="7"/>
  <c r="F6" i="7"/>
  <c r="G6" i="7"/>
  <c r="H6" i="7"/>
  <c r="I6" i="7"/>
  <c r="J6" i="7"/>
  <c r="B7" i="7"/>
  <c r="C7" i="7"/>
  <c r="D7" i="7"/>
  <c r="E7" i="7"/>
  <c r="F7" i="7"/>
  <c r="G7" i="7"/>
  <c r="H7" i="7"/>
  <c r="I7" i="7"/>
  <c r="J7" i="7"/>
  <c r="B8" i="7"/>
  <c r="C8" i="7"/>
  <c r="D8" i="7"/>
  <c r="E8" i="7"/>
  <c r="F8" i="7"/>
  <c r="G8" i="7"/>
  <c r="H8" i="7"/>
  <c r="I8" i="7"/>
  <c r="J8" i="7"/>
  <c r="B9" i="7"/>
  <c r="C9" i="7"/>
  <c r="D9" i="7"/>
  <c r="E9" i="7"/>
  <c r="F9" i="7"/>
  <c r="G9" i="7"/>
  <c r="H9" i="7"/>
  <c r="I9" i="7"/>
  <c r="J9" i="7"/>
  <c r="B10" i="7"/>
  <c r="C10" i="7"/>
  <c r="D10" i="7"/>
  <c r="E10" i="7"/>
  <c r="F10" i="7"/>
  <c r="G10" i="7"/>
  <c r="H10" i="7"/>
  <c r="I10" i="7"/>
  <c r="J10" i="7"/>
  <c r="B11" i="7"/>
  <c r="C11" i="7"/>
  <c r="D11" i="7"/>
  <c r="E11" i="7"/>
  <c r="F11" i="7"/>
  <c r="G11" i="7"/>
  <c r="H11" i="7"/>
  <c r="I11" i="7"/>
  <c r="J11" i="7"/>
  <c r="B12" i="7"/>
  <c r="C12" i="7"/>
  <c r="D12" i="7"/>
  <c r="E12" i="7"/>
  <c r="F12" i="7"/>
  <c r="G12" i="7"/>
  <c r="H12" i="7"/>
  <c r="I12" i="7"/>
  <c r="J12" i="7"/>
  <c r="B13" i="7"/>
  <c r="C13" i="7"/>
  <c r="D13" i="7"/>
  <c r="E13" i="7"/>
  <c r="F13" i="7"/>
  <c r="G13" i="7"/>
  <c r="H13" i="7"/>
  <c r="I13" i="7"/>
  <c r="J13" i="7"/>
  <c r="B14" i="7"/>
  <c r="C14" i="7"/>
  <c r="D14" i="7"/>
  <c r="E14" i="7"/>
  <c r="F14" i="7"/>
  <c r="G14" i="7"/>
  <c r="H14" i="7"/>
  <c r="I14" i="7"/>
  <c r="J14" i="7"/>
  <c r="B15" i="7"/>
  <c r="C15" i="7"/>
  <c r="D15" i="7"/>
  <c r="E15" i="7"/>
  <c r="F15" i="7"/>
  <c r="G15" i="7"/>
  <c r="H15" i="7"/>
  <c r="I15" i="7"/>
  <c r="J15" i="7"/>
  <c r="B16" i="7"/>
  <c r="C16" i="7"/>
  <c r="D16" i="7"/>
  <c r="E16" i="7"/>
  <c r="F16" i="7"/>
  <c r="G16" i="7"/>
  <c r="H16" i="7"/>
  <c r="I16" i="7"/>
  <c r="J16" i="7"/>
  <c r="B17" i="7"/>
  <c r="C17" i="7"/>
  <c r="D17" i="7"/>
  <c r="E17" i="7"/>
  <c r="F17" i="7"/>
  <c r="G17" i="7"/>
  <c r="H17" i="7"/>
  <c r="I17" i="7"/>
  <c r="J17" i="7"/>
  <c r="B18" i="7"/>
  <c r="C18" i="7"/>
  <c r="D18" i="7"/>
  <c r="E18" i="7"/>
  <c r="F18" i="7"/>
  <c r="G18" i="7"/>
  <c r="H18" i="7"/>
  <c r="I18" i="7"/>
  <c r="J18" i="7"/>
  <c r="C19" i="7"/>
  <c r="D19" i="7"/>
  <c r="E19" i="7"/>
  <c r="F19" i="7"/>
  <c r="G19" i="7"/>
  <c r="H19" i="7"/>
  <c r="I19" i="7"/>
  <c r="J19" i="7"/>
  <c r="C20" i="7"/>
  <c r="D20" i="7"/>
  <c r="E20" i="7"/>
  <c r="F20" i="7"/>
  <c r="G20" i="7"/>
  <c r="H20" i="7"/>
  <c r="I20" i="7"/>
  <c r="J20" i="7"/>
  <c r="C21" i="7"/>
  <c r="D21" i="7"/>
  <c r="E21" i="7"/>
  <c r="F21" i="7"/>
  <c r="G21" i="7"/>
  <c r="H21" i="7"/>
  <c r="I21" i="7"/>
  <c r="J21" i="7"/>
  <c r="B22" i="7"/>
  <c r="C22" i="7"/>
  <c r="D22" i="7"/>
  <c r="E22" i="7"/>
  <c r="F22" i="7"/>
  <c r="G22" i="7"/>
  <c r="H22" i="7"/>
  <c r="I22" i="7"/>
  <c r="J22" i="7"/>
  <c r="B23" i="7"/>
  <c r="C23" i="7"/>
  <c r="D23" i="7"/>
  <c r="E23" i="7"/>
  <c r="F23" i="7"/>
  <c r="G23" i="7"/>
  <c r="H23" i="7"/>
  <c r="I23" i="7"/>
  <c r="J23" i="7"/>
  <c r="J2" i="7"/>
  <c r="I2" i="7"/>
  <c r="H2" i="7"/>
  <c r="G2" i="7"/>
  <c r="F2" i="7"/>
  <c r="E2" i="7"/>
  <c r="D2" i="7"/>
  <c r="C2" i="7"/>
  <c r="B2" i="7"/>
  <c r="F10" i="6"/>
  <c r="E6" i="6"/>
  <c r="F3" i="6"/>
  <c r="E8" i="6"/>
  <c r="F23" i="2"/>
  <c r="G3" i="6"/>
  <c r="E5" i="6"/>
  <c r="G9" i="6"/>
  <c r="F9" i="6"/>
  <c r="F6" i="6"/>
  <c r="F7" i="6"/>
  <c r="G10" i="6"/>
  <c r="F4" i="6"/>
  <c r="E9" i="6"/>
  <c r="G6" i="6"/>
  <c r="I3" i="6" a="1"/>
  <c r="G4" i="6"/>
  <c r="E3" i="6"/>
  <c r="G7" i="6"/>
  <c r="F8" i="6"/>
  <c r="E7" i="6"/>
  <c r="G8" i="6"/>
  <c r="E10" i="6"/>
  <c r="F5" i="6"/>
  <c r="G5" i="6"/>
  <c r="E4" i="6"/>
  <c r="I3" i="6" l="1"/>
  <c r="K9" i="6"/>
  <c r="K6" i="6"/>
  <c r="K3" i="6"/>
  <c r="K10" i="6"/>
  <c r="K4" i="6"/>
  <c r="K8" i="6"/>
  <c r="K5" i="6"/>
  <c r="K7" i="6"/>
  <c r="B2" i="6"/>
  <c r="B3" i="6"/>
  <c r="B4" i="6"/>
  <c r="B5" i="6"/>
  <c r="B6" i="6"/>
  <c r="B7" i="6"/>
  <c r="B8" i="6"/>
  <c r="B9" i="6"/>
  <c r="B10" i="6"/>
  <c r="I5" i="6" a="1"/>
  <c r="C28" i="2"/>
  <c r="H3" i="6" a="1"/>
  <c r="H10" i="6" a="1"/>
  <c r="I9" i="6" a="1"/>
  <c r="I7" i="6" a="1"/>
  <c r="H5" i="6" a="1"/>
  <c r="H9" i="6" a="1"/>
  <c r="H6" i="6" a="1"/>
  <c r="I8" i="6" a="1"/>
  <c r="H7" i="6" a="1"/>
  <c r="I6" i="6" a="1"/>
  <c r="I4" i="6" a="1"/>
  <c r="F2" i="6"/>
  <c r="G2" i="6"/>
  <c r="H4" i="6" a="1"/>
  <c r="E2" i="6"/>
  <c r="H8" i="6" a="1"/>
  <c r="I10" i="6" a="1"/>
  <c r="H4" i="6" l="1"/>
  <c r="I4" i="6"/>
  <c r="H3" i="6"/>
  <c r="I5" i="6"/>
  <c r="I9" i="6"/>
  <c r="H7" i="6"/>
  <c r="H9" i="6"/>
  <c r="I7" i="6"/>
  <c r="I8" i="6"/>
  <c r="H10" i="6"/>
  <c r="H5" i="6"/>
  <c r="H6" i="6"/>
  <c r="I10" i="6"/>
  <c r="H8" i="6"/>
  <c r="I6" i="6"/>
  <c r="K2" i="6"/>
  <c r="E28" i="2" a="1"/>
  <c r="I2" i="6" a="1"/>
  <c r="L3" i="6" a="1"/>
  <c r="H2" i="6" a="1"/>
  <c r="J3" i="6" a="1"/>
  <c r="D28" i="2" a="1"/>
  <c r="J5" i="6" a="1"/>
  <c r="L4" i="6" a="1"/>
  <c r="L3" i="6" l="1"/>
  <c r="J5" i="6"/>
  <c r="J3" i="6"/>
  <c r="L4" i="6"/>
  <c r="H2" i="6"/>
  <c r="E28" i="2"/>
  <c r="I2" i="6"/>
  <c r="D28" i="2"/>
  <c r="J9" i="6" a="1"/>
  <c r="J6" i="6" a="1"/>
  <c r="L10" i="6" a="1"/>
  <c r="L7" i="6" a="1"/>
  <c r="J4" i="6" a="1"/>
  <c r="J7" i="6" a="1"/>
  <c r="J8" i="6" a="1"/>
  <c r="L9" i="6" a="1"/>
  <c r="L5" i="6" a="1"/>
  <c r="L8" i="6" a="1"/>
  <c r="J10" i="6" a="1"/>
  <c r="L6" i="6" a="1"/>
  <c r="J8" i="6" l="1"/>
  <c r="J4" i="6"/>
  <c r="J9" i="6"/>
  <c r="J7" i="6"/>
  <c r="L7" i="6"/>
  <c r="J6" i="6"/>
  <c r="L10" i="6"/>
  <c r="L8" i="6"/>
  <c r="L9" i="6"/>
  <c r="L5" i="6"/>
  <c r="L6" i="6"/>
  <c r="M6" i="6" s="1"/>
  <c r="J10" i="6"/>
  <c r="M4" i="6"/>
  <c r="M3" i="6"/>
  <c r="G23" i="2"/>
  <c r="J2" i="6" a="1"/>
  <c r="L2" i="6" a="1"/>
  <c r="M10" i="6" l="1"/>
  <c r="M7" i="6"/>
  <c r="M8" i="6"/>
  <c r="M9" i="6"/>
  <c r="J2" i="6"/>
  <c r="L2" i="6"/>
  <c r="M2" i="6" s="1"/>
  <c r="G28" i="2"/>
  <c r="M5" i="6"/>
  <c r="G31" i="2" a="1"/>
  <c r="F28" i="2" a="1"/>
  <c r="F28" i="2" l="1"/>
  <c r="G31" i="2"/>
  <c r="G3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<sst xmlns="http://schemas.openxmlformats.org/spreadsheetml/2006/main" count="110" uniqueCount="60">
  <si>
    <t>Wonen</t>
  </si>
  <si>
    <t xml:space="preserve"> -rekentool t.b.v. vaststellen nieuw uurloon medewerkers-</t>
  </si>
  <si>
    <t>Veld met uitkomst, hier kan je niks invullen</t>
  </si>
  <si>
    <t>Invulveld voor ondernemer of werknemer</t>
  </si>
  <si>
    <t xml:space="preserve">rekent vanuit een uurloon, kan er een klein afrondingsverschil ontstaan. De bedragen opgenomen in de </t>
  </si>
  <si>
    <t>cao en loontabellen zijn leidend.</t>
  </si>
  <si>
    <t>Stap 1</t>
  </si>
  <si>
    <t>Naam medewerker</t>
  </si>
  <si>
    <t>Stap 2</t>
  </si>
  <si>
    <t>Stap 3</t>
  </si>
  <si>
    <t>Huidige functiegroep</t>
  </si>
  <si>
    <t>B</t>
  </si>
  <si>
    <t>Stap 4</t>
  </si>
  <si>
    <t>Stap 5</t>
  </si>
  <si>
    <t>Uitkomsten van berekening</t>
  </si>
  <si>
    <t>Loonschalen</t>
  </si>
  <si>
    <t>oude maximum</t>
  </si>
  <si>
    <t>nieuw maximum</t>
  </si>
  <si>
    <t>Stap 6</t>
  </si>
  <si>
    <t>Nieuwe uurloon na toepassing verhoging conform cao</t>
  </si>
  <si>
    <t>nieuw uurloon met verhoging:</t>
  </si>
  <si>
    <t>Rij</t>
  </si>
  <si>
    <t>closest Oude loon</t>
  </si>
  <si>
    <t>closest nieuwe loon</t>
  </si>
  <si>
    <t>Tijdelijke waardes!!!</t>
  </si>
  <si>
    <t>Stap 7</t>
  </si>
  <si>
    <t>Stijging uurloon in % ten opzichte van CAO per 1 januari 2024</t>
  </si>
  <si>
    <t xml:space="preserve">
Bij het samenstellen van deze rekentool is door INretail de uiterste zorg betracht. Niettemin staat INretail niet in voor de juistheid van de uitkomsten van de rekentool. INretail sluit iedere aansprakelijkheid uit voor schade, van welke aard dan ook, ontstaan door het gebruik van de formules in de rekentool en het gebruik van de rekentool zelf.   </t>
  </si>
  <si>
    <t>Naam</t>
  </si>
  <si>
    <t>Loontabel</t>
  </si>
  <si>
    <t>Functiegroep</t>
  </si>
  <si>
    <t>Uurloon</t>
  </si>
  <si>
    <t>ROW_TEMP</t>
  </si>
  <si>
    <t>CLOS_OLD</t>
  </si>
  <si>
    <t>CLOS_NEW</t>
  </si>
  <si>
    <t>Uurloon als dat al boven het maximum zit:</t>
  </si>
  <si>
    <t>Nieuw uurloon</t>
  </si>
  <si>
    <t>Stijging uurloon in %</t>
  </si>
  <si>
    <t>A</t>
  </si>
  <si>
    <t>C</t>
  </si>
  <si>
    <t>D</t>
  </si>
  <si>
    <t>E</t>
  </si>
  <si>
    <t>F</t>
  </si>
  <si>
    <t>G</t>
  </si>
  <si>
    <t>H</t>
  </si>
  <si>
    <t>I</t>
  </si>
  <si>
    <t>15 jaar</t>
  </si>
  <si>
    <t>16 jaar</t>
  </si>
  <si>
    <t>17 jaar</t>
  </si>
  <si>
    <t>18 jaar</t>
  </si>
  <si>
    <t>19 jaar</t>
  </si>
  <si>
    <t>20 jaar</t>
  </si>
  <si>
    <t>21 jaar / 0</t>
  </si>
  <si>
    <t>Rekentool Retail Non-Food cao-verhoging juli 2026</t>
  </si>
  <si>
    <r>
      <rPr>
        <b/>
        <sz val="20"/>
        <color rgb="FF151515"/>
        <rFont val="Calibri"/>
      </rPr>
      <t xml:space="preserve">Toelichting INretail tool cao-verhoging juli 2026
</t>
    </r>
    <r>
      <rPr>
        <sz val="11"/>
        <color rgb="FF151515"/>
        <rFont val="Arial"/>
      </rPr>
      <t xml:space="preserve">
Op 1 juli wordt het Wettelijk Minimumloon verhoogd met 1,9%. De cao-lonen worden conform cao-afspraak per die datum met hetzelfde percentage verhoogd.
Op 1 juli 2026 worden de schaallonen en de lonen van de medewerkers die niet meer verdienen dan het oude maximum van hun schaal, verhoogd met het indexatiepercentage waarmee het Wettelijk Minimumloon wordt verhoogd (1,9%).
De lonen van de medewerkers die op dat moment meer verdienen dan het oude maximum van hun schaal, maar minder dan het nieuwe, worden verhoogd met dat indexatiepercentage, tenzij het nieuwe maximum van de schaal wordt overschreden. In dat geval wordt het nieuwe maximum van de schaal het nieuwe loon.
Loonsverhogingen gegeven vooruitlopend op de cao-loonsverhogingen in 2026 mogen worden verrekend met de daaropvolgende cao-loonsverhoging. Dit geldt ook voor gegeven loonsverhogingen die hoger zijn dan de cao-verhogingen.
</t>
    </r>
    <r>
      <rPr>
        <u/>
        <sz val="11"/>
        <color rgb="FF151515"/>
        <rFont val="Arial"/>
      </rPr>
      <t xml:space="preserve">Twee voorbeelden:
</t>
    </r>
    <r>
      <rPr>
        <b/>
        <sz val="11"/>
        <color rgb="FF151515"/>
        <rFont val="Arial"/>
      </rPr>
      <t>Een medewerker</t>
    </r>
    <r>
      <rPr>
        <sz val="11"/>
        <color rgb="FF151515"/>
        <rFont val="Arial"/>
      </rPr>
      <t xml:space="preserve"> in schaal A van de loontabel Wonen verdient op 30-6-2026 € 15,01 bruto per uur. Het loon bevindt zich binnen het schaalloon op trede 2 en wordt verhoogd met 1,9%. Per 1-7-2026 verdient de medewerker € 15,29 bruto per uur.
</t>
    </r>
    <r>
      <rPr>
        <b/>
        <sz val="11"/>
        <color rgb="FF151515"/>
        <rFont val="Arial"/>
      </rPr>
      <t>Een medewerker</t>
    </r>
    <r>
      <rPr>
        <sz val="11"/>
        <color rgb="FF151515"/>
        <rFont val="Arial"/>
      </rPr>
      <t xml:space="preserve"> in schaal B van de loontabel Wonen verdient op 30-6-2026 € 16,57 bruto per uur. Het loon komt overeen met het maximum van de schaal van de loontabel van 30-6-2026 (trede 7). Op 1 juli 2026 is het nieuwe maximum van de schaal B € 16,88. Het loon van de medewerker wordt verhoogd tot het nieuwe maximum per 1-7-2026, dus € 16,88 bruto per uur.
De berekening voor de verrekening van eventuele gegeven loonsverhogingen is niet in deze tool opgenomen vanwege de vele mogelijke opties die hier bij mogelijk zijn. Neem voor vragen hierover gerust contact op met de afdeling ondernemersservice van INretail.
Deze tool is alleen van toepassing op Wonen.
Omdat de overheid heeft gekozen voor een andere berekening van het WML publiceren zij alleen uurlonen, wij volgen deze regelgeving en publiceren alleen uurtabellen. 
Ondernemersservice van INretail staat klaar voor al jullie vragen via info@inretail.nl en 088 973 06 00.</t>
    </r>
  </si>
  <si>
    <t xml:space="preserve">Deze tool is een hulpmiddel om de loonsverhoging per 1 juli 2026 te berekenen. Omdat de rekentool </t>
  </si>
  <si>
    <t>Uurloon op 30-6-2026</t>
  </si>
  <si>
    <t xml:space="preserve"> 1-7-2026 indien van 
toepassing</t>
  </si>
  <si>
    <t>Nieuw uurloon per 1-7-2026</t>
  </si>
  <si>
    <t>INretail, juni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</si>
</sst>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164" formatCode="&quot;€&quot;\ #,##0.00"/>
    <numFmt numFmtId="165" formatCode=";;;"/>
    <numFmt numFmtId="166" formatCode="0.000"/>
  </numFmts>
  <fonts count="22" x14ac:knownFonts="1">
    <font>
      <sz val="11"/>
      <color theme="1"/>
      <name val="Calibri"/>
      <family val="2"/>
      <scheme val="minor"/>
    </font>
    <font>
      <b/>
      <sz val="11"/>
      <color theme="1"/>
      <name val="Calibri"/>
      <family val="2"/>
      <scheme val="minor"/>
    </font>
    <font>
      <b/>
      <sz val="20"/>
      <color theme="1"/>
      <name val="Calibri"/>
      <family val="2"/>
      <scheme val="minor"/>
    </font>
    <font>
      <b/>
      <sz val="14"/>
      <color theme="1"/>
      <name val="Calibri"/>
      <family val="2"/>
      <scheme val="minor"/>
    </font>
    <font>
      <sz val="9"/>
      <color theme="1"/>
      <name val="Calibri"/>
      <family val="2"/>
      <scheme val="minor"/>
    </font>
    <font>
      <sz val="11"/>
      <color rgb="FF444444"/>
      <name val="Calibri"/>
      <family val="2"/>
      <charset val="1"/>
    </font>
    <font>
      <i/>
      <sz val="9"/>
      <color theme="1"/>
      <name val="Arial"/>
      <family val="2"/>
    </font>
    <font>
      <sz val="11"/>
      <color rgb="FF3F3F76"/>
      <name val="Calibri"/>
      <family val="2"/>
      <scheme val="minor"/>
    </font>
    <font>
      <sz val="11"/>
      <color rgb="FF151515"/>
      <name val="Arial"/>
      <family val="2"/>
      <charset val="1"/>
    </font>
    <font>
      <b/>
      <sz val="12"/>
      <color theme="1"/>
      <name val="Calibri"/>
      <family val="2"/>
      <scheme val="minor"/>
    </font>
    <font>
      <sz val="8"/>
      <color rgb="FF000000"/>
      <name val="Calibri"/>
      <family val="2"/>
      <scheme val="minor"/>
    </font>
    <font>
      <i/>
      <sz val="11"/>
      <color theme="1"/>
      <name val="Calibri"/>
      <family val="2"/>
    </font>
    <font>
      <sz val="12"/>
      <color theme="1"/>
      <name val="Calibri"/>
      <family val="2"/>
      <scheme val="minor"/>
    </font>
    <font>
      <b/>
      <sz val="11"/>
      <color rgb="FFFA7D00"/>
      <name val="Calibri"/>
      <family val="2"/>
      <scheme val="minor"/>
    </font>
    <font>
      <u/>
      <sz val="11"/>
      <color theme="10"/>
      <name val="Calibri"/>
      <family val="2"/>
      <scheme val="minor"/>
    </font>
    <font>
      <sz val="8"/>
      <color rgb="FF000000"/>
      <name val="Aptos Narrow"/>
      <family val="2"/>
    </font>
    <font>
      <sz val="11"/>
      <color rgb="FF000000"/>
      <name val="Aptos Narrow"/>
      <family val="2"/>
    </font>
    <font>
      <b/>
      <sz val="20"/>
      <color rgb="FF151515"/>
      <name val="Calibri"/>
    </font>
    <font>
      <sz val="11"/>
      <color rgb="FF151515"/>
      <name val="Arial"/>
    </font>
    <font>
      <u/>
      <sz val="11"/>
      <color rgb="FF151515"/>
      <name val="Arial"/>
    </font>
    <font>
      <b/>
      <sz val="11"/>
      <color rgb="FF151515"/>
      <name val="Arial"/>
    </font>
    <font>
      <sz val="11"/>
      <color rgb="FF000000"/>
      <name val="Calibri"/>
      <family val="2"/>
      <scheme val="minor"/>
    </font>
  </fonts>
  <fills count="15">
    <fill>
      <patternFill patternType="none"/>
    </fill>
    <fill>
      <patternFill patternType="gray125"/>
    </fill>
    <fill>
      <patternFill patternType="solid">
        <fgColor theme="7" tint="0.399975585192419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FFCC99"/>
      </patternFill>
    </fill>
    <fill>
      <patternFill patternType="solid">
        <fgColor rgb="FFFFCC99"/>
        <bgColor indexed="64"/>
      </patternFill>
    </fill>
    <fill>
      <patternFill patternType="solid">
        <fgColor rgb="FFFFFFFF"/>
        <bgColor indexed="64"/>
      </patternFill>
    </fill>
    <fill>
      <patternFill patternType="solid">
        <fgColor rgb="FFD9D9D9"/>
        <bgColor rgb="FF000000"/>
      </patternFill>
    </fill>
    <fill>
      <patternFill patternType="solid">
        <fgColor rgb="FFFFFFFF"/>
        <bgColor rgb="FF000000"/>
      </patternFill>
    </fill>
    <fill>
      <patternFill patternType="solid">
        <fgColor rgb="FFF4B084"/>
        <bgColor rgb="FF000000"/>
      </patternFill>
    </fill>
    <fill>
      <patternFill patternType="solid">
        <fgColor rgb="FFCCFFCC"/>
        <bgColor rgb="FF000000"/>
      </patternFill>
    </fill>
    <fill>
      <patternFill patternType="solid">
        <fgColor rgb="FFF2F2F2"/>
      </patternFill>
    </fill>
    <fill>
      <patternFill patternType="solid">
        <fgColor theme="0"/>
        <bgColor indexed="64"/>
      </patternFill>
    </fill>
    <fill>
      <patternFill patternType="solid">
        <fgColor rgb="FFF1A983"/>
        <bgColor rgb="FF000000"/>
      </patternFill>
    </fill>
  </fills>
  <borders count="32">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bottom/>
      <diagonal/>
    </border>
    <border>
      <left/>
      <right style="thick">
        <color auto="1"/>
      </right>
      <top/>
      <bottom/>
      <diagonal/>
    </border>
    <border>
      <left style="thick">
        <color auto="1"/>
      </left>
      <right/>
      <top style="thick">
        <color auto="1"/>
      </top>
      <bottom style="medium">
        <color auto="1"/>
      </bottom>
      <diagonal/>
    </border>
    <border>
      <left/>
      <right/>
      <top style="thick">
        <color auto="1"/>
      </top>
      <bottom style="medium">
        <color auto="1"/>
      </bottom>
      <diagonal/>
    </border>
    <border>
      <left style="thick">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rgb="FF7F7F7F"/>
      </left>
      <right style="thin">
        <color rgb="FF7F7F7F"/>
      </right>
      <top style="thin">
        <color rgb="FF7F7F7F"/>
      </top>
      <bottom style="thin">
        <color rgb="FF7F7F7F"/>
      </bottom>
      <diagonal/>
    </border>
    <border>
      <left style="thin">
        <color rgb="FF7F7F7F"/>
      </left>
      <right style="thin">
        <color rgb="FF7F7F7F"/>
      </right>
      <top style="thin">
        <color rgb="FF7F7F7F"/>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ck">
        <color auto="1"/>
      </right>
      <top style="thick">
        <color auto="1"/>
      </top>
      <bottom style="medium">
        <color auto="1"/>
      </bottom>
      <diagonal/>
    </border>
    <border>
      <left/>
      <right style="thick">
        <color auto="1"/>
      </right>
      <top style="medium">
        <color auto="1"/>
      </top>
      <bottom style="medium">
        <color auto="1"/>
      </bottom>
      <diagonal/>
    </border>
    <border>
      <left style="medium">
        <color auto="1"/>
      </left>
      <right style="thick">
        <color auto="1"/>
      </right>
      <top style="medium">
        <color auto="1"/>
      </top>
      <bottom/>
      <diagonal/>
    </border>
    <border>
      <left style="medium">
        <color auto="1"/>
      </left>
      <right style="thick">
        <color auto="1"/>
      </right>
      <top/>
      <bottom/>
      <diagonal/>
    </border>
    <border>
      <left style="medium">
        <color auto="1"/>
      </left>
      <right style="thick">
        <color auto="1"/>
      </right>
      <top/>
      <bottom style="medium">
        <color auto="1"/>
      </bottom>
      <diagonal/>
    </border>
    <border>
      <left style="medium">
        <color auto="1"/>
      </left>
      <right style="thick">
        <color auto="1"/>
      </right>
      <top style="medium">
        <color auto="1"/>
      </top>
      <bottom style="medium">
        <color auto="1"/>
      </bottom>
      <diagonal/>
    </border>
  </borders>
  <cellStyleXfs count="4">
    <xf numFmtId="0" fontId="0" fillId="0" borderId="0"/>
    <xf numFmtId="0" fontId="7" fillId="5" borderId="16" applyNumberFormat="0" applyAlignment="0" applyProtection="0"/>
    <xf numFmtId="0" fontId="13" fillId="12" borderId="16" applyNumberFormat="0" applyAlignment="0" applyProtection="0"/>
    <xf numFmtId="0" fontId="14" fillId="0" borderId="0" applyNumberFormat="0" applyFill="0" applyBorder="0" applyAlignment="0" applyProtection="0"/>
  </cellStyleXfs>
  <cellXfs count="100">
    <xf numFmtId="0" fontId="0" fillId="0" borderId="0" xfId="0"/>
    <xf numFmtId="164" fontId="0" fillId="0" borderId="0" xfId="0" applyNumberFormat="1"/>
    <xf numFmtId="44" fontId="0" fillId="4" borderId="1" xfId="0" applyNumberFormat="1" applyFill="1" applyBorder="1" applyProtection="1">
      <protection locked="0"/>
    </xf>
    <xf numFmtId="0" fontId="0" fillId="0" borderId="0" xfId="0" applyProtection="1">
      <protection locked="0"/>
    </xf>
    <xf numFmtId="0" fontId="0" fillId="0" borderId="0" xfId="0" applyAlignment="1" applyProtection="1">
      <alignment wrapText="1"/>
      <protection locked="0"/>
    </xf>
    <xf numFmtId="0" fontId="0" fillId="0" borderId="0" xfId="0" applyAlignment="1">
      <alignment wrapText="1"/>
    </xf>
    <xf numFmtId="0" fontId="7" fillId="5" borderId="16" xfId="1" applyProtection="1">
      <protection locked="0"/>
    </xf>
    <xf numFmtId="2" fontId="0" fillId="0" borderId="0" xfId="0" applyNumberFormat="1"/>
    <xf numFmtId="0" fontId="7" fillId="6" borderId="16" xfId="1" applyFill="1" applyProtection="1">
      <protection locked="0"/>
    </xf>
    <xf numFmtId="0" fontId="7" fillId="5" borderId="17" xfId="1" applyBorder="1" applyProtection="1">
      <protection locked="0"/>
    </xf>
    <xf numFmtId="0" fontId="0" fillId="3" borderId="12" xfId="0" applyFill="1" applyBorder="1"/>
    <xf numFmtId="0" fontId="0" fillId="4" borderId="12" xfId="0" applyFill="1" applyBorder="1"/>
    <xf numFmtId="0" fontId="0" fillId="0" borderId="8" xfId="0" applyBorder="1"/>
    <xf numFmtId="0" fontId="5" fillId="0" borderId="8" xfId="0" applyFont="1" applyBorder="1"/>
    <xf numFmtId="0" fontId="0" fillId="0" borderId="13" xfId="0" applyBorder="1"/>
    <xf numFmtId="0" fontId="0" fillId="0" borderId="15" xfId="0" applyBorder="1"/>
    <xf numFmtId="4" fontId="0" fillId="3" borderId="1" xfId="0" applyNumberFormat="1" applyFill="1" applyBorder="1"/>
    <xf numFmtId="0" fontId="6" fillId="0" borderId="0" xfId="0" applyFont="1" applyAlignment="1">
      <alignment vertical="center" wrapText="1"/>
    </xf>
    <xf numFmtId="44" fontId="0" fillId="3" borderId="1" xfId="0" applyNumberFormat="1" applyFill="1" applyBorder="1"/>
    <xf numFmtId="0" fontId="1" fillId="0" borderId="0" xfId="0" applyFont="1"/>
    <xf numFmtId="0" fontId="0" fillId="0" borderId="0" xfId="0" applyAlignment="1">
      <alignment horizontal="right"/>
    </xf>
    <xf numFmtId="0" fontId="1" fillId="0" borderId="0" xfId="0" applyFont="1" applyAlignment="1">
      <alignment horizontal="right"/>
    </xf>
    <xf numFmtId="2" fontId="1" fillId="0" borderId="0" xfId="0" applyNumberFormat="1" applyFont="1" applyAlignment="1">
      <alignment horizontal="right"/>
    </xf>
    <xf numFmtId="49" fontId="0" fillId="4" borderId="1" xfId="0" applyNumberFormat="1" applyFill="1" applyBorder="1" applyAlignment="1" applyProtection="1">
      <alignment horizontal="center"/>
      <protection locked="0"/>
    </xf>
    <xf numFmtId="0" fontId="4" fillId="0" borderId="0" xfId="0" applyFont="1"/>
    <xf numFmtId="0" fontId="10" fillId="8" borderId="24" xfId="0" applyFont="1" applyFill="1" applyBorder="1" applyAlignment="1">
      <alignment horizontal="center"/>
    </xf>
    <xf numFmtId="0" fontId="10" fillId="8" borderId="25" xfId="0" applyFont="1" applyFill="1" applyBorder="1" applyAlignment="1">
      <alignment horizontal="center"/>
    </xf>
    <xf numFmtId="0" fontId="3" fillId="0" borderId="0" xfId="0" applyFont="1"/>
    <xf numFmtId="0" fontId="0" fillId="0" borderId="9" xfId="0" applyBorder="1"/>
    <xf numFmtId="0" fontId="0" fillId="0" borderId="28" xfId="0" applyBorder="1"/>
    <xf numFmtId="0" fontId="0" fillId="0" borderId="30" xfId="0" applyBorder="1"/>
    <xf numFmtId="44" fontId="0" fillId="3" borderId="31" xfId="0" applyNumberFormat="1" applyFill="1" applyBorder="1"/>
    <xf numFmtId="4" fontId="0" fillId="3" borderId="31" xfId="0" applyNumberFormat="1" applyFill="1" applyBorder="1"/>
    <xf numFmtId="0" fontId="0" fillId="0" borderId="9" xfId="0" applyBorder="1" applyAlignment="1">
      <alignment horizontal="right"/>
    </xf>
    <xf numFmtId="10" fontId="0" fillId="3" borderId="31" xfId="0" applyNumberFormat="1" applyFill="1" applyBorder="1" applyAlignment="1">
      <alignment horizontal="right"/>
    </xf>
    <xf numFmtId="1" fontId="0" fillId="0" borderId="0" xfId="0" applyNumberFormat="1" applyAlignment="1">
      <alignment wrapText="1"/>
    </xf>
    <xf numFmtId="1" fontId="0" fillId="0" borderId="0" xfId="0" applyNumberFormat="1"/>
    <xf numFmtId="10" fontId="0" fillId="0" borderId="0" xfId="0" applyNumberFormat="1" applyAlignment="1">
      <alignment wrapText="1"/>
    </xf>
    <xf numFmtId="10" fontId="0" fillId="0" borderId="0" xfId="0" applyNumberFormat="1"/>
    <xf numFmtId="1" fontId="13" fillId="12" borderId="16" xfId="2" applyNumberFormat="1"/>
    <xf numFmtId="164" fontId="13" fillId="12" borderId="16" xfId="2" applyNumberFormat="1"/>
    <xf numFmtId="0" fontId="0" fillId="0" borderId="29" xfId="0" applyBorder="1" applyAlignment="1">
      <alignment vertical="top" wrapText="1"/>
    </xf>
    <xf numFmtId="0" fontId="14" fillId="0" borderId="0" xfId="3"/>
    <xf numFmtId="165" fontId="0" fillId="0" borderId="8" xfId="0" applyNumberFormat="1" applyBorder="1"/>
    <xf numFmtId="165" fontId="0" fillId="0" borderId="0" xfId="0" applyNumberFormat="1"/>
    <xf numFmtId="165" fontId="0" fillId="0" borderId="0" xfId="0" applyNumberFormat="1" applyAlignment="1">
      <alignment wrapText="1"/>
    </xf>
    <xf numFmtId="0" fontId="6" fillId="0" borderId="22" xfId="0" applyFont="1" applyBorder="1" applyAlignment="1">
      <alignment horizontal="left" vertical="center" wrapText="1"/>
    </xf>
    <xf numFmtId="2" fontId="7" fillId="5" borderId="16" xfId="1" applyNumberFormat="1" applyProtection="1">
      <protection locked="0"/>
    </xf>
    <xf numFmtId="44" fontId="0" fillId="0" borderId="0" xfId="0" applyNumberFormat="1"/>
    <xf numFmtId="166" fontId="0" fillId="0" borderId="0" xfId="0" applyNumberFormat="1"/>
    <xf numFmtId="2" fontId="15" fillId="9" borderId="24" xfId="0" applyNumberFormat="1" applyFont="1" applyFill="1" applyBorder="1" applyAlignment="1">
      <alignment horizontal="right" wrapText="1"/>
    </xf>
    <xf numFmtId="2" fontId="15" fillId="0" borderId="24" xfId="0" applyNumberFormat="1" applyFont="1" applyBorder="1" applyAlignment="1">
      <alignment horizontal="right" wrapText="1"/>
    </xf>
    <xf numFmtId="2" fontId="15" fillId="10" borderId="24" xfId="0" applyNumberFormat="1" applyFont="1" applyFill="1" applyBorder="1" applyAlignment="1">
      <alignment horizontal="right" wrapText="1"/>
    </xf>
    <xf numFmtId="2" fontId="15" fillId="11" borderId="24" xfId="0" applyNumberFormat="1" applyFont="1" applyFill="1" applyBorder="1" applyAlignment="1">
      <alignment horizontal="right" wrapText="1"/>
    </xf>
    <xf numFmtId="2" fontId="16" fillId="0" borderId="24" xfId="0" applyNumberFormat="1" applyFont="1" applyBorder="1"/>
    <xf numFmtId="14" fontId="0" fillId="0" borderId="14" xfId="0" applyNumberFormat="1" applyBorder="1"/>
    <xf numFmtId="14" fontId="0" fillId="0" borderId="29" xfId="0" applyNumberFormat="1" applyBorder="1"/>
    <xf numFmtId="2" fontId="10" fillId="13" borderId="24" xfId="0" applyNumberFormat="1" applyFont="1" applyFill="1" applyBorder="1" applyAlignment="1">
      <alignment horizontal="right" wrapText="1"/>
    </xf>
    <xf numFmtId="2" fontId="10" fillId="9" borderId="24" xfId="0" applyNumberFormat="1" applyFont="1" applyFill="1" applyBorder="1" applyAlignment="1">
      <alignment horizontal="right" wrapText="1"/>
    </xf>
    <xf numFmtId="2" fontId="10" fillId="0" borderId="24" xfId="0" applyNumberFormat="1" applyFont="1" applyBorder="1" applyAlignment="1">
      <alignment horizontal="right" wrapText="1"/>
    </xf>
    <xf numFmtId="2" fontId="10" fillId="10" borderId="24" xfId="0" applyNumberFormat="1" applyFont="1" applyFill="1" applyBorder="1" applyAlignment="1">
      <alignment horizontal="right" wrapText="1"/>
    </xf>
    <xf numFmtId="2" fontId="10" fillId="11" borderId="24" xfId="0" applyNumberFormat="1" applyFont="1" applyFill="1" applyBorder="1" applyAlignment="1">
      <alignment horizontal="right" wrapText="1"/>
    </xf>
    <xf numFmtId="2" fontId="21" fillId="0" borderId="24" xfId="0" applyNumberFormat="1" applyFont="1" applyBorder="1"/>
    <xf numFmtId="2" fontId="15" fillId="14" borderId="24" xfId="0" applyNumberFormat="1" applyFont="1" applyFill="1" applyBorder="1" applyAlignment="1">
      <alignment horizontal="right" wrapText="1"/>
    </xf>
    <xf numFmtId="0" fontId="9" fillId="3" borderId="5" xfId="0" applyFont="1" applyFill="1" applyBorder="1"/>
    <xf numFmtId="0" fontId="12" fillId="0" borderId="6" xfId="0" applyFont="1" applyBorder="1"/>
    <xf numFmtId="0" fontId="12" fillId="0" borderId="7" xfId="0" applyFont="1" applyBorder="1"/>
    <xf numFmtId="0" fontId="0" fillId="0" borderId="13" xfId="0" applyBorder="1" applyAlignment="1">
      <alignment vertical="top" wrapText="1"/>
    </xf>
    <xf numFmtId="0" fontId="0" fillId="0" borderId="15" xfId="0" applyBorder="1" applyAlignment="1">
      <alignment vertical="top" wrapText="1"/>
    </xf>
    <xf numFmtId="0" fontId="0" fillId="0" borderId="0" xfId="0"/>
    <xf numFmtId="0" fontId="0" fillId="0" borderId="9" xfId="0" applyBorder="1"/>
    <xf numFmtId="0" fontId="0" fillId="2" borderId="5" xfId="0" applyFill="1" applyBorder="1"/>
    <xf numFmtId="0" fontId="0" fillId="2" borderId="6" xfId="0" applyFill="1" applyBorder="1"/>
    <xf numFmtId="0" fontId="0" fillId="2" borderId="7" xfId="0" applyFill="1" applyBorder="1"/>
    <xf numFmtId="0" fontId="11" fillId="0" borderId="5" xfId="0" applyFont="1" applyBorder="1" applyAlignment="1">
      <alignment vertical="top" wrapText="1"/>
    </xf>
    <xf numFmtId="0" fontId="6" fillId="0" borderId="6" xfId="0" applyFont="1" applyBorder="1" applyAlignment="1">
      <alignment vertical="top" wrapText="1"/>
    </xf>
    <xf numFmtId="0" fontId="6" fillId="0" borderId="7" xfId="0" applyFont="1" applyBorder="1" applyAlignment="1">
      <alignment vertical="top" wrapText="1"/>
    </xf>
    <xf numFmtId="0" fontId="8" fillId="7" borderId="18" xfId="0" applyFont="1" applyFill="1" applyBorder="1" applyAlignment="1">
      <alignment horizontal="left" vertical="top" wrapText="1"/>
    </xf>
    <xf numFmtId="0" fontId="8" fillId="7" borderId="19" xfId="0" applyFont="1" applyFill="1" applyBorder="1" applyAlignment="1">
      <alignment horizontal="left" vertical="top" wrapText="1"/>
    </xf>
    <xf numFmtId="0" fontId="8" fillId="7" borderId="20" xfId="0" applyFont="1" applyFill="1" applyBorder="1" applyAlignment="1">
      <alignment horizontal="left" vertical="top" wrapText="1"/>
    </xf>
    <xf numFmtId="0" fontId="8" fillId="7" borderId="8" xfId="0" applyFont="1" applyFill="1" applyBorder="1" applyAlignment="1">
      <alignment horizontal="left" vertical="top" wrapText="1"/>
    </xf>
    <xf numFmtId="0" fontId="8" fillId="7" borderId="0" xfId="0" applyFont="1" applyFill="1" applyAlignment="1">
      <alignment horizontal="left" vertical="top" wrapText="1"/>
    </xf>
    <xf numFmtId="0" fontId="8" fillId="7" borderId="9" xfId="0" applyFont="1" applyFill="1" applyBorder="1" applyAlignment="1">
      <alignment horizontal="left" vertical="top" wrapText="1"/>
    </xf>
    <xf numFmtId="0" fontId="8" fillId="7" borderId="21" xfId="0" applyFont="1" applyFill="1" applyBorder="1" applyAlignment="1">
      <alignment horizontal="left" vertical="top" wrapText="1"/>
    </xf>
    <xf numFmtId="0" fontId="8" fillId="7" borderId="22" xfId="0" applyFont="1" applyFill="1" applyBorder="1" applyAlignment="1">
      <alignment horizontal="left" vertical="top" wrapText="1"/>
    </xf>
    <xf numFmtId="0" fontId="8" fillId="7" borderId="23" xfId="0" applyFont="1" applyFill="1" applyBorder="1" applyAlignment="1">
      <alignment horizontal="left" vertical="top" wrapText="1"/>
    </xf>
    <xf numFmtId="0" fontId="1" fillId="0" borderId="2" xfId="0" applyFont="1" applyBorder="1"/>
    <xf numFmtId="0" fontId="0" fillId="0" borderId="27" xfId="0" applyBorder="1"/>
    <xf numFmtId="0" fontId="0" fillId="0" borderId="4" xfId="0" applyBorder="1"/>
    <xf numFmtId="0" fontId="2" fillId="2" borderId="5" xfId="0" applyFont="1" applyFill="1" applyBorder="1"/>
    <xf numFmtId="0" fontId="2" fillId="2" borderId="6" xfId="0" applyFont="1" applyFill="1" applyBorder="1"/>
    <xf numFmtId="0" fontId="2" fillId="2" borderId="7" xfId="0" applyFont="1" applyFill="1" applyBorder="1"/>
    <xf numFmtId="0" fontId="3" fillId="0" borderId="10" xfId="0" applyFont="1" applyBorder="1"/>
    <xf numFmtId="0" fontId="3" fillId="0" borderId="11" xfId="0" applyFont="1" applyBorder="1"/>
    <xf numFmtId="0" fontId="3" fillId="0" borderId="26" xfId="0" applyFont="1" applyBorder="1"/>
    <xf numFmtId="0" fontId="4" fillId="0" borderId="3" xfId="0" applyFont="1" applyBorder="1"/>
    <xf numFmtId="0" fontId="4" fillId="0" borderId="27" xfId="0" applyFont="1" applyBorder="1"/>
    <xf numFmtId="0" fontId="0" fillId="4" borderId="2" xfId="0" applyFill="1" applyBorder="1" applyProtection="1">
      <protection locked="0"/>
    </xf>
    <xf numFmtId="0" fontId="0" fillId="4" borderId="3" xfId="0" applyFill="1" applyBorder="1" applyProtection="1">
      <protection locked="0"/>
    </xf>
    <xf numFmtId="0" fontId="0" fillId="4" borderId="27" xfId="0" applyFill="1" applyBorder="1" applyProtection="1">
      <protection locked="0"/>
    </xf>
  </cellXfs>
  <cellStyles count="4">
    <cellStyle name="Berekening" xfId="2" builtinId="22"/>
    <cellStyle name="Hyperlink" xfId="3" builtinId="8"/>
    <cellStyle name="Invoer" xfId="1" builtinId="20"/>
    <cellStyle name="Standaard" xfId="0" builtinId="0"/>
  </cellStyles>
  <dxfs count="13">
    <dxf>
      <numFmt numFmtId="14" formatCode="0.00%"/>
    </dxf>
    <dxf>
      <numFmt numFmtId="164" formatCode="&quot;€&quot;\ #,##0.00"/>
    </dxf>
    <dxf>
      <numFmt numFmtId="2" formatCode="0.00"/>
      <fill>
        <patternFill patternType="none">
          <fgColor indexed="64"/>
          <bgColor indexed="65"/>
        </patternFill>
      </fill>
    </dxf>
    <dxf>
      <numFmt numFmtId="2" formatCode="0.00"/>
    </dxf>
    <dxf>
      <numFmt numFmtId="164" formatCode="&quot;€&quot;\ #,##0.00"/>
    </dxf>
    <dxf>
      <numFmt numFmtId="164" formatCode="&quot;€&quot;\ #,##0.00"/>
    </dxf>
    <dxf>
      <numFmt numFmtId="1" formatCode="0"/>
    </dxf>
    <dxf>
      <numFmt numFmtId="164" formatCode="&quot;€&quot;\ #,##0.00"/>
    </dxf>
    <dxf>
      <numFmt numFmtId="164" formatCode="&quot;€&quot;\ #,##0.00"/>
    </dxf>
    <dxf>
      <protection locked="0" hidden="0"/>
    </dxf>
    <dxf>
      <protection locked="0" hidden="0"/>
    </dxf>
    <dxf>
      <numFmt numFmtId="0" formatCode="General"/>
    </dxf>
    <dxf>
      <protection locked="0" hidden="0"/>
    </dxf>
  </dxfs>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C9A0F32-0AF1-4F33-B5D8-BB1E3D1F9B17}" name="Tabel1" displayName="Tabel1" ref="A1:M10" totalsRowShown="0">
  <autoFilter ref="A1:M10" xr:uid="{CFE249C0-0974-4B19-AA80-1EBACB948CBE}"/>
  <tableColumns count="13">
    <tableColumn id="19" xr3:uid="{636F09DA-0169-40A6-AE7A-49B11F48A50A}" name="Naam" dataDxfId="12"/>
    <tableColumn id="18" xr3:uid="{35A9854E-B63D-4079-A2FC-75E083CAA1C3}" name="Loontabel" dataDxfId="11">
      <calculatedColumnFormula>Rekentool!B$12</calculatedColumnFormula>
    </tableColumn>
    <tableColumn id="12" xr3:uid="{650280E6-F091-490E-8B36-753F01090F07}" name="Functiegroep" dataDxfId="10"/>
    <tableColumn id="1" xr3:uid="{EC5BA021-E7F9-43F6-8617-788B00401F9D}" name="Uurloon" dataDxfId="9"/>
    <tableColumn id="21" xr3:uid="{639D6A9B-13A4-4DC4-8299-B4D07630AC04}" name="oude maximum" dataDxfId="8">
      <calculatedColumnFormula>IF(LEN(Tabel1[[#This Row],[Functiegroep]])&gt;0,MAX(INDIRECT(CONCATENATE("'Oude Loontabel'!",CHAR(65+MATCH(Tabel1[[#This Row],[Functiegroep]],'Oude Loontabel'!B$1:J$1,0)),":",CHAR(65+MATCH(Tabel1[[#This Row],[Functiegroep]],'Oude Loontabel'!B$1:J$1,0))))),"")</calculatedColumnFormula>
    </tableColumn>
    <tableColumn id="23" xr3:uid="{AE3D3B67-63BC-47B9-A887-B5DE945F520A}" name="nieuw maximum" dataDxfId="7">
      <calculatedColumnFormula>IF(LEN(Tabel1[[#This Row],[Functiegroep]])&gt;0,MAX(INDIRECT(CONCATENATE("'Nieuwe Loontabel'!",CHAR(65+MATCH(Tabel1[[#This Row],[Functiegroep]],'Nieuwe Loontabel'!B$1:J$1,0)),":",CHAR(65+MATCH(Tabel1[[#This Row],[Functiegroep]],'Nieuwe Loontabel'!B$1:J$1,0))))),"")</calculatedColumnFormula>
    </tableColumn>
    <tableColumn id="4" xr3:uid="{0BAD1AE7-8E58-485C-A214-5CC9E0968B33}" name="ROW_TEMP" dataDxfId="6">
      <calculatedColumnFormula>MATCH(Tabel1[[#This Row],[Uurloon]],INDIRECT(CONCATENATE("'Match Loontabel'!",CHAR(65+MATCH(Tabel1[[#This Row],[Functiegroep]],'Match Loontabel'!B$1:J$1,0)),":",CHAR(65+MATCH(Tabel1[[#This Row],[Functiegroep]],'Match Loontabel'!B$1:J$1,0)))),1)</calculatedColumnFormula>
    </tableColumn>
    <tableColumn id="3" xr3:uid="{FF946101-B260-49B9-BD9F-A12A84CE248C}" name="CLOS_OLD" dataDxfId="5">
      <calculatedColumnFormula array="1">INDEX(INDIRECT(CONCATENATE("'Oude Loontabel'!",CHAR(65+MATCH(Tabel1[[#This Row],[Functiegroep]],'Oude Loontabel'!B$1:J$1,0)),":",CHAR(65+MATCH(Tabel1[[#This Row],[Functiegroep]],'Oude Loontabel'!B$1:J$1,0)))),Tabel1[[#This Row],[ROW_TEMP]])</calculatedColumnFormula>
    </tableColumn>
    <tableColumn id="2" xr3:uid="{CC8DB6BE-CF55-42EC-B655-3ED4C465167C}" name="CLOS_NEW" dataDxfId="4">
      <calculatedColumnFormula array="1">INDEX(INDIRECT(CONCATENATE("'Nieuwe Loontabel'!",CHAR(65+MATCH(Tabel1[[#This Row],[Functiegroep]],'Nieuwe Loontabel'!B$1:J$1,0)),":",CHAR(65+MATCH(Tabel1[[#This Row],[Functiegroep]],'Nieuwe Loontabel'!B$1:J$1,0)))),Tabel1[[#This Row],[ROW_TEMP]])</calculatedColumnFormula>
    </tableColumn>
    <tableColumn id="24" xr3:uid="{28BDE13F-534D-4AB8-8B29-D5DA469E14B0}" name="nieuw uurloon met verhoging:" dataDxfId="3">
      <calculatedColumnFormula array="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calculatedColumnFormula>
    </tableColumn>
    <tableColumn id="25" xr3:uid="{C345E6B2-CCB0-477B-9844-A4AA89624C40}" name="Uurloon als dat al boven het maximum zit:" dataDxfId="2">
      <calculatedColumnFormula>IF(Tabel1[[#This Row],[Uurloon]]&gt;Tabel1[[#This Row],[nieuw maximum]],Tabel1[[#This Row],[Uurloon]],0)</calculatedColumnFormula>
    </tableColumn>
    <tableColumn id="27" xr3:uid="{5729DCA6-0045-4BCB-8871-FFDBF66E5022}" name="Nieuw uurloon" dataDxfId="1">
      <calculatedColumnFormula array="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calculatedColumnFormula>
    </tableColumn>
    <tableColumn id="31" xr3:uid="{A307EA9B-7DC2-4E15-89C6-BF7A8162D1D0}" name="Stijging uurloon in %" dataDxfId="0">
      <calculatedColumnFormula>(100/Tabel1[[#This Row],[Uurloon]]*Tabel1[[#This Row],[Nieuw uurloon]])/100-1</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BBAA6-FF1F-46E6-91FA-C94FCE12DD5F}">
  <dimension ref="A1:V65"/>
  <sheetViews>
    <sheetView tabSelected="1" zoomScaleNormal="100" workbookViewId="0">
      <selection activeCell="F18" sqref="F18"/>
    </sheetView>
  </sheetViews>
  <sheetFormatPr defaultColWidth="9.140625" defaultRowHeight="15" x14ac:dyDescent="0.25"/>
  <cols>
    <col min="1" max="1" width="12.42578125" customWidth="1"/>
    <col min="2" max="3" width="11.7109375" customWidth="1"/>
    <col min="4" max="4" width="11.85546875" customWidth="1"/>
    <col min="5" max="6" width="14.7109375" customWidth="1"/>
    <col min="7" max="7" width="19" customWidth="1"/>
    <col min="8" max="8" width="1.42578125" customWidth="1"/>
    <col min="9" max="9" width="11.28515625" customWidth="1"/>
    <col min="20" max="20" width="1.28515625" customWidth="1"/>
  </cols>
  <sheetData>
    <row r="1" spans="1:22" ht="26.25" x14ac:dyDescent="0.4">
      <c r="A1" s="89" t="s">
        <v>53</v>
      </c>
      <c r="B1" s="90"/>
      <c r="C1" s="90"/>
      <c r="D1" s="90"/>
      <c r="E1" s="90"/>
      <c r="F1" s="90"/>
      <c r="G1" s="91"/>
      <c r="H1" s="27"/>
      <c r="I1" s="77" t="s">
        <v>54</v>
      </c>
      <c r="J1" s="78"/>
      <c r="K1" s="78"/>
      <c r="L1" s="78"/>
      <c r="M1" s="78"/>
      <c r="N1" s="78"/>
      <c r="O1" s="78"/>
      <c r="P1" s="78"/>
      <c r="Q1" s="78"/>
      <c r="R1" s="78"/>
      <c r="S1" s="79"/>
    </row>
    <row r="2" spans="1:22" ht="20.25" thickTop="1" thickBot="1" x14ac:dyDescent="0.35">
      <c r="A2" s="64" t="s">
        <v>0</v>
      </c>
      <c r="B2" s="65"/>
      <c r="C2" s="65"/>
      <c r="D2" s="65"/>
      <c r="E2" s="65"/>
      <c r="F2" s="65"/>
      <c r="G2" s="66"/>
      <c r="H2" s="27"/>
      <c r="I2" s="80"/>
      <c r="J2" s="81"/>
      <c r="K2" s="81"/>
      <c r="L2" s="81"/>
      <c r="M2" s="81"/>
      <c r="N2" s="81"/>
      <c r="O2" s="81"/>
      <c r="P2" s="81"/>
      <c r="Q2" s="81"/>
      <c r="R2" s="81"/>
      <c r="S2" s="82"/>
    </row>
    <row r="3" spans="1:22" ht="19.149999999999999" customHeight="1" thickTop="1" thickBot="1" x14ac:dyDescent="0.35">
      <c r="A3" s="92" t="s">
        <v>1</v>
      </c>
      <c r="B3" s="93"/>
      <c r="C3" s="93"/>
      <c r="D3" s="93"/>
      <c r="E3" s="93"/>
      <c r="F3" s="93"/>
      <c r="G3" s="94"/>
      <c r="H3" s="27"/>
      <c r="I3" s="80"/>
      <c r="J3" s="81"/>
      <c r="K3" s="81"/>
      <c r="L3" s="81"/>
      <c r="M3" s="81"/>
      <c r="N3" s="81"/>
      <c r="O3" s="81"/>
      <c r="P3" s="81"/>
      <c r="Q3" s="81"/>
      <c r="R3" s="81"/>
      <c r="S3" s="82"/>
    </row>
    <row r="4" spans="1:22" ht="15.75" thickBot="1" x14ac:dyDescent="0.3">
      <c r="A4" s="10"/>
      <c r="B4" s="95" t="s">
        <v>2</v>
      </c>
      <c r="C4" s="95"/>
      <c r="D4" s="95"/>
      <c r="E4" s="95"/>
      <c r="F4" s="95"/>
      <c r="G4" s="96"/>
      <c r="H4" s="24"/>
      <c r="I4" s="80"/>
      <c r="J4" s="81"/>
      <c r="K4" s="81"/>
      <c r="L4" s="81"/>
      <c r="M4" s="81"/>
      <c r="N4" s="81"/>
      <c r="O4" s="81"/>
      <c r="P4" s="81"/>
      <c r="Q4" s="81"/>
      <c r="R4" s="81"/>
      <c r="S4" s="82"/>
    </row>
    <row r="5" spans="1:22" ht="15.75" thickBot="1" x14ac:dyDescent="0.3">
      <c r="A5" s="11"/>
      <c r="B5" s="95" t="s">
        <v>3</v>
      </c>
      <c r="C5" s="95"/>
      <c r="D5" s="95"/>
      <c r="E5" s="95"/>
      <c r="F5" s="95"/>
      <c r="G5" s="96"/>
      <c r="H5" s="24"/>
      <c r="I5" s="80"/>
      <c r="J5" s="81"/>
      <c r="K5" s="81"/>
      <c r="L5" s="81"/>
      <c r="M5" s="81"/>
      <c r="N5" s="81"/>
      <c r="O5" s="81"/>
      <c r="P5" s="81"/>
      <c r="Q5" s="81"/>
      <c r="R5" s="81"/>
      <c r="S5" s="82"/>
    </row>
    <row r="6" spans="1:22" x14ac:dyDescent="0.25">
      <c r="A6" s="12" t="s">
        <v>55</v>
      </c>
      <c r="G6" s="28"/>
      <c r="I6" s="80"/>
      <c r="J6" s="81"/>
      <c r="K6" s="81"/>
      <c r="L6" s="81"/>
      <c r="M6" s="81"/>
      <c r="N6" s="81"/>
      <c r="O6" s="81"/>
      <c r="P6" s="81"/>
      <c r="Q6" s="81"/>
      <c r="R6" s="81"/>
      <c r="S6" s="82"/>
    </row>
    <row r="7" spans="1:22" x14ac:dyDescent="0.25">
      <c r="A7" s="13" t="s">
        <v>4</v>
      </c>
      <c r="G7" s="28"/>
      <c r="I7" s="80"/>
      <c r="J7" s="81"/>
      <c r="K7" s="81"/>
      <c r="L7" s="81"/>
      <c r="M7" s="81"/>
      <c r="N7" s="81"/>
      <c r="O7" s="81"/>
      <c r="P7" s="81"/>
      <c r="Q7" s="81"/>
      <c r="R7" s="81"/>
      <c r="S7" s="82"/>
    </row>
    <row r="8" spans="1:22" x14ac:dyDescent="0.25">
      <c r="A8" s="13" t="s">
        <v>5</v>
      </c>
      <c r="G8" s="28"/>
      <c r="I8" s="80"/>
      <c r="J8" s="81"/>
      <c r="K8" s="81"/>
      <c r="L8" s="81"/>
      <c r="M8" s="81"/>
      <c r="N8" s="81"/>
      <c r="O8" s="81"/>
      <c r="P8" s="81"/>
      <c r="Q8" s="81"/>
      <c r="R8" s="81"/>
      <c r="S8" s="82"/>
    </row>
    <row r="9" spans="1:22" ht="19.5" thickBot="1" x14ac:dyDescent="0.35">
      <c r="A9" s="13"/>
      <c r="G9" s="28"/>
      <c r="H9" s="27"/>
      <c r="I9" s="80"/>
      <c r="J9" s="81"/>
      <c r="K9" s="81"/>
      <c r="L9" s="81"/>
      <c r="M9" s="81"/>
      <c r="N9" s="81"/>
      <c r="O9" s="81"/>
      <c r="P9" s="81"/>
      <c r="Q9" s="81"/>
      <c r="R9" s="81"/>
      <c r="S9" s="82"/>
    </row>
    <row r="10" spans="1:22" ht="19.5" thickBot="1" x14ac:dyDescent="0.35">
      <c r="A10" s="12" t="s">
        <v>6</v>
      </c>
      <c r="B10" s="69" t="s">
        <v>7</v>
      </c>
      <c r="C10" s="69"/>
      <c r="D10" s="88"/>
      <c r="E10" s="97"/>
      <c r="F10" s="98"/>
      <c r="G10" s="99"/>
      <c r="H10" s="27"/>
      <c r="I10" s="80"/>
      <c r="J10" s="81"/>
      <c r="K10" s="81"/>
      <c r="L10" s="81"/>
      <c r="M10" s="81"/>
      <c r="N10" s="81"/>
      <c r="O10" s="81"/>
      <c r="P10" s="81"/>
      <c r="Q10" s="81"/>
      <c r="R10" s="81"/>
      <c r="S10" s="82"/>
    </row>
    <row r="11" spans="1:22" ht="18.75" x14ac:dyDescent="0.3">
      <c r="A11" s="12"/>
      <c r="G11" s="28"/>
      <c r="H11" s="27"/>
      <c r="I11" s="80"/>
      <c r="J11" s="81"/>
      <c r="K11" s="81"/>
      <c r="L11" s="81"/>
      <c r="M11" s="81"/>
      <c r="N11" s="81"/>
      <c r="O11" s="81"/>
      <c r="P11" s="81"/>
      <c r="Q11" s="81"/>
      <c r="R11" s="81"/>
      <c r="S11" s="82"/>
    </row>
    <row r="12" spans="1:22" ht="18.75" x14ac:dyDescent="0.3">
      <c r="A12" s="12" t="s">
        <v>8</v>
      </c>
      <c r="B12" s="69" t="s">
        <v>0</v>
      </c>
      <c r="C12" s="69"/>
      <c r="D12" s="69"/>
      <c r="E12" s="69"/>
      <c r="F12" s="69"/>
      <c r="G12" s="70"/>
      <c r="H12" s="27"/>
      <c r="I12" s="80"/>
      <c r="J12" s="81"/>
      <c r="K12" s="81"/>
      <c r="L12" s="81"/>
      <c r="M12" s="81"/>
      <c r="N12" s="81"/>
      <c r="O12" s="81"/>
      <c r="P12" s="81"/>
      <c r="Q12" s="81"/>
      <c r="R12" s="81"/>
      <c r="S12" s="82"/>
    </row>
    <row r="13" spans="1:22" ht="19.5" thickBot="1" x14ac:dyDescent="0.35">
      <c r="A13" s="12"/>
      <c r="G13" s="28"/>
      <c r="H13" s="27"/>
      <c r="I13" s="80"/>
      <c r="J13" s="81"/>
      <c r="K13" s="81"/>
      <c r="L13" s="81"/>
      <c r="M13" s="81"/>
      <c r="N13" s="81"/>
      <c r="O13" s="81"/>
      <c r="P13" s="81"/>
      <c r="Q13" s="81"/>
      <c r="R13" s="81"/>
      <c r="S13" s="82"/>
      <c r="V13" s="48"/>
    </row>
    <row r="14" spans="1:22" ht="19.5" thickBot="1" x14ac:dyDescent="0.35">
      <c r="A14" s="12" t="s">
        <v>9</v>
      </c>
      <c r="B14" s="69" t="s">
        <v>10</v>
      </c>
      <c r="C14" s="69"/>
      <c r="D14" s="69"/>
      <c r="E14" s="88"/>
      <c r="F14" s="23" t="s">
        <v>38</v>
      </c>
      <c r="G14" s="28"/>
      <c r="H14" s="27"/>
      <c r="I14" s="80"/>
      <c r="J14" s="81"/>
      <c r="K14" s="81"/>
      <c r="L14" s="81"/>
      <c r="M14" s="81"/>
      <c r="N14" s="81"/>
      <c r="O14" s="81"/>
      <c r="P14" s="81"/>
      <c r="Q14" s="81"/>
      <c r="R14" s="81"/>
      <c r="S14" s="82"/>
    </row>
    <row r="15" spans="1:22" ht="15.75" customHeight="1" x14ac:dyDescent="0.3">
      <c r="A15" s="12"/>
      <c r="G15" s="28"/>
      <c r="H15" s="27"/>
      <c r="I15" s="80"/>
      <c r="J15" s="81"/>
      <c r="K15" s="81"/>
      <c r="L15" s="81"/>
      <c r="M15" s="81"/>
      <c r="N15" s="81"/>
      <c r="O15" s="81"/>
      <c r="P15" s="81"/>
      <c r="Q15" s="81"/>
      <c r="R15" s="81"/>
      <c r="S15" s="82"/>
      <c r="V15" s="49"/>
    </row>
    <row r="16" spans="1:22" ht="15.75" customHeight="1" thickBot="1" x14ac:dyDescent="0.35">
      <c r="A16" s="12"/>
      <c r="G16" s="28"/>
      <c r="H16" s="27"/>
      <c r="I16" s="80"/>
      <c r="J16" s="81"/>
      <c r="K16" s="81"/>
      <c r="L16" s="81"/>
      <c r="M16" s="81"/>
      <c r="N16" s="81"/>
      <c r="O16" s="81"/>
      <c r="P16" s="81"/>
      <c r="Q16" s="81"/>
      <c r="R16" s="81"/>
      <c r="S16" s="82"/>
    </row>
    <row r="17" spans="1:21" ht="15.75" customHeight="1" thickBot="1" x14ac:dyDescent="0.35">
      <c r="A17" s="12" t="s">
        <v>12</v>
      </c>
      <c r="B17" s="69" t="s">
        <v>56</v>
      </c>
      <c r="C17" s="69"/>
      <c r="D17" s="69"/>
      <c r="E17" s="88"/>
      <c r="F17" s="2">
        <v>4.41</v>
      </c>
      <c r="G17" s="28"/>
      <c r="H17" s="27"/>
      <c r="I17" s="80"/>
      <c r="J17" s="81"/>
      <c r="K17" s="81"/>
      <c r="L17" s="81"/>
      <c r="M17" s="81"/>
      <c r="N17" s="81"/>
      <c r="O17" s="81"/>
      <c r="P17" s="81"/>
      <c r="Q17" s="81"/>
      <c r="R17" s="81"/>
      <c r="S17" s="82"/>
    </row>
    <row r="18" spans="1:21" ht="15.75" customHeight="1" thickBot="1" x14ac:dyDescent="0.35">
      <c r="A18" s="12"/>
      <c r="G18" s="28"/>
      <c r="H18" s="27"/>
      <c r="I18" s="80"/>
      <c r="J18" s="81"/>
      <c r="K18" s="81"/>
      <c r="L18" s="81"/>
      <c r="M18" s="81"/>
      <c r="N18" s="81"/>
      <c r="O18" s="81"/>
      <c r="P18" s="81"/>
      <c r="Q18" s="81"/>
      <c r="R18" s="81"/>
      <c r="S18" s="82"/>
    </row>
    <row r="19" spans="1:21" ht="15.75" customHeight="1" thickBot="1" x14ac:dyDescent="0.35">
      <c r="A19" s="12" t="s">
        <v>13</v>
      </c>
      <c r="B19" s="69" t="s">
        <v>14</v>
      </c>
      <c r="C19" s="69"/>
      <c r="D19" s="69"/>
      <c r="E19" s="88"/>
      <c r="F19" s="86" t="s">
        <v>15</v>
      </c>
      <c r="G19" s="87"/>
      <c r="H19" s="27"/>
      <c r="I19" s="80"/>
      <c r="J19" s="81"/>
      <c r="K19" s="81"/>
      <c r="L19" s="81"/>
      <c r="M19" s="81"/>
      <c r="N19" s="81"/>
      <c r="O19" s="81"/>
      <c r="P19" s="81"/>
      <c r="Q19" s="81"/>
      <c r="R19" s="81"/>
      <c r="S19" s="82"/>
    </row>
    <row r="20" spans="1:21" ht="18.75" x14ac:dyDescent="0.3">
      <c r="A20" s="12"/>
      <c r="F20" s="14" t="s">
        <v>16</v>
      </c>
      <c r="G20" s="29" t="s">
        <v>17</v>
      </c>
      <c r="H20" s="27"/>
      <c r="I20" s="80"/>
      <c r="J20" s="81"/>
      <c r="K20" s="81"/>
      <c r="L20" s="81"/>
      <c r="M20" s="81"/>
      <c r="N20" s="81"/>
      <c r="O20" s="81"/>
      <c r="P20" s="81"/>
      <c r="Q20" s="81"/>
      <c r="R20" s="81"/>
      <c r="S20" s="82"/>
    </row>
    <row r="21" spans="1:21" ht="18.75" x14ac:dyDescent="0.3">
      <c r="A21" s="12"/>
      <c r="F21" s="55">
        <v>46203</v>
      </c>
      <c r="G21" s="56">
        <v>46204</v>
      </c>
      <c r="H21" s="27"/>
      <c r="I21" s="80"/>
      <c r="J21" s="81"/>
      <c r="K21" s="81"/>
      <c r="L21" s="81"/>
      <c r="M21" s="81"/>
      <c r="N21" s="81"/>
      <c r="O21" s="81"/>
      <c r="P21" s="81"/>
      <c r="Q21" s="81"/>
      <c r="R21" s="81"/>
      <c r="S21" s="82"/>
    </row>
    <row r="22" spans="1:21" ht="15.75" customHeight="1" thickBot="1" x14ac:dyDescent="0.35">
      <c r="A22" s="12"/>
      <c r="F22" s="15"/>
      <c r="G22" s="30"/>
      <c r="H22" s="27"/>
      <c r="I22" s="80"/>
      <c r="J22" s="81"/>
      <c r="K22" s="81"/>
      <c r="L22" s="81"/>
      <c r="M22" s="81"/>
      <c r="N22" s="81"/>
      <c r="O22" s="81"/>
      <c r="P22" s="81"/>
      <c r="Q22" s="81"/>
      <c r="R22" s="81"/>
      <c r="S22" s="82"/>
    </row>
    <row r="23" spans="1:21" ht="15.75" customHeight="1" thickBot="1" x14ac:dyDescent="0.35">
      <c r="A23" s="12"/>
      <c r="F23" s="18">
        <f ca="1">IF(LEN(F14)&gt;0,MAX(INDIRECT(CONCATENATE("'Oude Loontabel'!",CHAR(65+MATCH(F14,'Oude Loontabel'!B1:J1,0)),":",CHAR(65+MATCH(F14,'Oude Loontabel'!B1:J1,0))))),"")</f>
        <v>16.085130953211301</v>
      </c>
      <c r="G23" s="31">
        <f ca="1">IF(LEN(F14)&gt;0,MAX(INDIRECT(CONCATENATE("'Nieuwe Loontabel'!",CHAR(65+MATCH(F14,'Nieuwe Loontabel'!B1:J1,0)),":",CHAR(65+MATCH(F14,'Nieuwe Loontabel'!B1:J1,0))))),"")</f>
        <v>16.390748441322316</v>
      </c>
      <c r="H23" s="27"/>
      <c r="I23" s="80"/>
      <c r="J23" s="81"/>
      <c r="K23" s="81"/>
      <c r="L23" s="81"/>
      <c r="M23" s="81"/>
      <c r="N23" s="81"/>
      <c r="O23" s="81"/>
      <c r="P23" s="81"/>
      <c r="Q23" s="81"/>
      <c r="R23" s="81"/>
      <c r="S23" s="82"/>
    </row>
    <row r="24" spans="1:21" ht="18.75" x14ac:dyDescent="0.3">
      <c r="A24" s="12"/>
      <c r="G24" s="28"/>
      <c r="H24" s="27"/>
      <c r="I24" s="80"/>
      <c r="J24" s="81"/>
      <c r="K24" s="81"/>
      <c r="L24" s="81"/>
      <c r="M24" s="81"/>
      <c r="N24" s="81"/>
      <c r="O24" s="81"/>
      <c r="P24" s="81"/>
      <c r="Q24" s="81"/>
      <c r="R24" s="81"/>
      <c r="S24" s="82"/>
    </row>
    <row r="25" spans="1:21" ht="15.75" customHeight="1" thickBot="1" x14ac:dyDescent="0.35">
      <c r="A25" s="12" t="s">
        <v>18</v>
      </c>
      <c r="B25" s="69" t="s">
        <v>19</v>
      </c>
      <c r="C25" s="69"/>
      <c r="D25" s="69"/>
      <c r="E25" s="69"/>
      <c r="F25" s="69"/>
      <c r="G25" s="70"/>
      <c r="H25" s="27"/>
      <c r="I25" s="80"/>
      <c r="J25" s="81"/>
      <c r="K25" s="81"/>
      <c r="L25" s="81"/>
      <c r="M25" s="81"/>
      <c r="N25" s="81"/>
      <c r="O25" s="81"/>
      <c r="P25" s="81"/>
      <c r="Q25" s="81"/>
      <c r="R25" s="81"/>
      <c r="S25" s="82"/>
    </row>
    <row r="26" spans="1:21" ht="15" customHeight="1" x14ac:dyDescent="0.3">
      <c r="A26" s="12"/>
      <c r="F26" s="67" t="s">
        <v>20</v>
      </c>
      <c r="G26" s="29" t="s">
        <v>17</v>
      </c>
      <c r="H26" s="27"/>
      <c r="I26" s="80"/>
      <c r="J26" s="81"/>
      <c r="K26" s="81"/>
      <c r="L26" s="81"/>
      <c r="M26" s="81"/>
      <c r="N26" s="81"/>
      <c r="O26" s="81"/>
      <c r="P26" s="81"/>
      <c r="Q26" s="81"/>
      <c r="R26" s="81"/>
      <c r="S26" s="82"/>
    </row>
    <row r="27" spans="1:21" ht="33" customHeight="1" x14ac:dyDescent="0.3">
      <c r="A27" s="43"/>
      <c r="B27" s="44"/>
      <c r="C27" s="44" t="s">
        <v>21</v>
      </c>
      <c r="D27" s="45" t="s">
        <v>22</v>
      </c>
      <c r="E27" s="45" t="s">
        <v>23</v>
      </c>
      <c r="F27" s="68"/>
      <c r="G27" s="41" t="s">
        <v>57</v>
      </c>
      <c r="H27" s="27"/>
      <c r="I27" s="80"/>
      <c r="J27" s="81"/>
      <c r="K27" s="81"/>
      <c r="L27" s="81"/>
      <c r="M27" s="81"/>
      <c r="N27" s="81"/>
      <c r="O27" s="81"/>
      <c r="P27" s="81"/>
      <c r="Q27" s="81"/>
      <c r="R27" s="81"/>
      <c r="S27" s="82"/>
    </row>
    <row r="28" spans="1:21" ht="15.75" customHeight="1" thickBot="1" x14ac:dyDescent="0.35">
      <c r="A28" s="43" t="s">
        <v>24</v>
      </c>
      <c r="B28" s="44"/>
      <c r="C28" s="44">
        <f ca="1">MATCH(F17,INDIRECT(CONCATENATE("'Match Loontabel'!",CHAR(65+MATCH(F14,'Match Loontabel'!B1:J1,0)),":",CHAR(65+MATCH(F14,'Match Loontabel'!B1:J1,0)))),1)</f>
        <v>2</v>
      </c>
      <c r="D28" s="44" cm="1">
        <f t="array" aca="1" ref="D28" ca="1">INDEX(INDIRECT(CONCATENATE("'Oude Loontabel'!",CHAR(65+MATCH(F14,'Oude Loontabel'!B1:J1,0)),":",CHAR(65+MATCH(F14,'Oude Loontabel'!B1:J1,0)))),C28)</f>
        <v>4.4110980396158848</v>
      </c>
      <c r="E28" s="44" cm="1">
        <f t="array" aca="1" ref="E28" ca="1">INDEX(INDIRECT(CONCATENATE("'Nieuwe Loontabel'!",CHAR(65+MATCH(F14,'Nieuwe Loontabel'!B1:J1,0)),":",CHAR(65+MATCH(F14,'Nieuwe Loontabel'!B1:J1,0)))),C28)</f>
        <v>4.5</v>
      </c>
      <c r="F28" s="16" cm="1">
        <f t="array" aca="1" ref="F28" ca="1">IF(((E28/D28)*F17)&lt;G23,IF(INDEX(INDIRECT(CONCATENATE("'Match Loontabel'!",CHAR(65+MATCH(F14,'Match Loontabel'!B1:J1,0)),":",CHAR(65+MATCH(F14,'Match Loontabel'!B1:J1,0)))),C28)=F17,E28,((E28/D28)*F17)),IF(F17&gt;G23,0,G23))</f>
        <v>4.5</v>
      </c>
      <c r="G28" s="32">
        <f ca="1">IF(F17&gt;G23,F17,0)</f>
        <v>0</v>
      </c>
      <c r="H28" s="27"/>
      <c r="I28" s="80"/>
      <c r="J28" s="81"/>
      <c r="K28" s="81"/>
      <c r="L28" s="81"/>
      <c r="M28" s="81"/>
      <c r="N28" s="81"/>
      <c r="O28" s="81"/>
      <c r="P28" s="81"/>
      <c r="Q28" s="81"/>
      <c r="R28" s="81"/>
      <c r="S28" s="82"/>
    </row>
    <row r="29" spans="1:21" ht="18.75" x14ac:dyDescent="0.3">
      <c r="A29" s="12"/>
      <c r="G29" s="28"/>
      <c r="H29" s="27"/>
      <c r="I29" s="80"/>
      <c r="J29" s="81"/>
      <c r="K29" s="81"/>
      <c r="L29" s="81"/>
      <c r="M29" s="81"/>
      <c r="N29" s="81"/>
      <c r="O29" s="81"/>
      <c r="P29" s="81"/>
      <c r="Q29" s="81"/>
      <c r="R29" s="81"/>
      <c r="S29" s="82"/>
      <c r="U29" s="42"/>
    </row>
    <row r="30" spans="1:21" ht="19.5" thickBot="1" x14ac:dyDescent="0.35">
      <c r="A30" s="12"/>
      <c r="B30" s="69"/>
      <c r="C30" s="69"/>
      <c r="D30" s="69"/>
      <c r="E30" s="69"/>
      <c r="F30" s="69"/>
      <c r="G30" s="70"/>
      <c r="H30" s="27"/>
      <c r="I30" s="80"/>
      <c r="J30" s="81"/>
      <c r="K30" s="81"/>
      <c r="L30" s="81"/>
      <c r="M30" s="81"/>
      <c r="N30" s="81"/>
      <c r="O30" s="81"/>
      <c r="P30" s="81"/>
      <c r="Q30" s="81"/>
      <c r="R30" s="81"/>
      <c r="S30" s="82"/>
    </row>
    <row r="31" spans="1:21" ht="15.75" customHeight="1" thickBot="1" x14ac:dyDescent="0.35">
      <c r="A31" s="12" t="s">
        <v>25</v>
      </c>
      <c r="B31" s="69" t="s">
        <v>58</v>
      </c>
      <c r="C31" s="69"/>
      <c r="D31" s="69"/>
      <c r="E31" s="69"/>
      <c r="F31" s="88"/>
      <c r="G31" s="31" cm="1">
        <f t="array" aca="1" ref="G31" ca="1">IF(((E28/D28)*F17)&lt;G23,IF(INDEX(INDIRECT(CONCATENATE("'Match Loontabel'!",CHAR(65+MATCH(F14,'Match Loontabel'!B1:J1,0)),":",CHAR(65+MATCH(F14,'Match Loontabel'!B1:J1,0)))),C28)=F17,E28,((E28/D28)*F17)),IF(F17&gt;G23,F17,G23))</f>
        <v>4.5</v>
      </c>
      <c r="H31" s="27"/>
      <c r="I31" s="80"/>
      <c r="J31" s="81"/>
      <c r="K31" s="81"/>
      <c r="L31" s="81"/>
      <c r="M31" s="81"/>
      <c r="N31" s="81"/>
      <c r="O31" s="81"/>
      <c r="P31" s="81"/>
      <c r="Q31" s="81"/>
      <c r="R31" s="81"/>
      <c r="S31" s="82"/>
    </row>
    <row r="32" spans="1:21" ht="15.75" hidden="1" customHeight="1" thickBot="1" x14ac:dyDescent="0.35">
      <c r="A32" s="12"/>
      <c r="B32" t="s">
        <v>26</v>
      </c>
      <c r="G32" s="34">
        <f ca="1">(100/F17*G31)/100-1</f>
        <v>2.0408163265305923E-2</v>
      </c>
      <c r="H32" s="27"/>
      <c r="I32" s="80"/>
      <c r="J32" s="81"/>
      <c r="K32" s="81"/>
      <c r="L32" s="81"/>
      <c r="M32" s="81"/>
      <c r="N32" s="81"/>
      <c r="O32" s="81"/>
      <c r="P32" s="81"/>
      <c r="Q32" s="81"/>
      <c r="R32" s="81"/>
      <c r="S32" s="82"/>
    </row>
    <row r="33" spans="1:19" ht="15.75" customHeight="1" thickBot="1" x14ac:dyDescent="0.35">
      <c r="A33" s="12"/>
      <c r="G33" s="33"/>
      <c r="H33" s="27"/>
      <c r="I33" s="80"/>
      <c r="J33" s="81"/>
      <c r="K33" s="81"/>
      <c r="L33" s="81"/>
      <c r="M33" s="81"/>
      <c r="N33" s="81"/>
      <c r="O33" s="81"/>
      <c r="P33" s="81"/>
      <c r="Q33" s="81"/>
      <c r="R33" s="81"/>
      <c r="S33" s="82"/>
    </row>
    <row r="34" spans="1:19" ht="16.5" customHeight="1" thickTop="1" thickBot="1" x14ac:dyDescent="0.35">
      <c r="A34" s="71" t="s">
        <v>59</v>
      </c>
      <c r="B34" s="72"/>
      <c r="C34" s="72"/>
      <c r="D34" s="72"/>
      <c r="E34" s="72"/>
      <c r="F34" s="72"/>
      <c r="G34" s="73"/>
      <c r="H34" s="27"/>
      <c r="I34" s="80"/>
      <c r="J34" s="81"/>
      <c r="K34" s="81"/>
      <c r="L34" s="81"/>
      <c r="M34" s="81"/>
      <c r="N34" s="81"/>
      <c r="O34" s="81"/>
      <c r="P34" s="81"/>
      <c r="Q34" s="81"/>
      <c r="R34" s="81"/>
      <c r="S34" s="82"/>
    </row>
    <row r="35" spans="1:19" ht="138" customHeight="1" thickTop="1" thickBot="1" x14ac:dyDescent="0.3">
      <c r="A35" s="74" t="s">
        <v>27</v>
      </c>
      <c r="B35" s="75"/>
      <c r="C35" s="75"/>
      <c r="D35" s="75"/>
      <c r="E35" s="75"/>
      <c r="F35" s="75"/>
      <c r="G35" s="76"/>
      <c r="H35" s="46"/>
      <c r="I35" s="83"/>
      <c r="J35" s="84"/>
      <c r="K35" s="84"/>
      <c r="L35" s="84"/>
      <c r="M35" s="84"/>
      <c r="N35" s="84"/>
      <c r="O35" s="84"/>
      <c r="P35" s="84"/>
      <c r="Q35" s="84"/>
      <c r="R35" s="84"/>
      <c r="S35" s="85"/>
    </row>
    <row r="36" spans="1:19" ht="15.75" thickTop="1" x14ac:dyDescent="0.25">
      <c r="A36" s="17"/>
      <c r="B36" s="17"/>
      <c r="C36" s="17"/>
      <c r="D36" s="17"/>
      <c r="E36" s="17"/>
      <c r="F36" s="17"/>
      <c r="G36" s="17"/>
      <c r="H36" s="17"/>
    </row>
    <row r="37" spans="1:19" x14ac:dyDescent="0.25">
      <c r="E37" s="20"/>
      <c r="F37" s="20"/>
    </row>
    <row r="39" spans="1:19" x14ac:dyDescent="0.25">
      <c r="E39" s="21"/>
      <c r="F39" s="21"/>
    </row>
    <row r="40" spans="1:19" x14ac:dyDescent="0.25">
      <c r="E40" s="7"/>
    </row>
    <row r="41" spans="1:19" x14ac:dyDescent="0.25">
      <c r="E41" s="20"/>
      <c r="F41" s="20"/>
    </row>
    <row r="43" spans="1:19" x14ac:dyDescent="0.25">
      <c r="A43" s="19"/>
      <c r="E43" s="21"/>
      <c r="F43" s="21"/>
    </row>
    <row r="44" spans="1:19" x14ac:dyDescent="0.25">
      <c r="F44" s="7"/>
    </row>
    <row r="45" spans="1:19" x14ac:dyDescent="0.25">
      <c r="E45" s="20"/>
      <c r="F45" s="20"/>
    </row>
    <row r="47" spans="1:19" x14ac:dyDescent="0.25">
      <c r="E47" s="21"/>
      <c r="F47" s="21"/>
    </row>
    <row r="48" spans="1:19" x14ac:dyDescent="0.25">
      <c r="E48" s="7"/>
      <c r="F48" s="7"/>
    </row>
    <row r="49" spans="1:6" x14ac:dyDescent="0.25">
      <c r="E49" s="20"/>
      <c r="F49" s="20"/>
    </row>
    <row r="51" spans="1:6" x14ac:dyDescent="0.25">
      <c r="E51" s="21"/>
      <c r="F51" s="21"/>
    </row>
    <row r="52" spans="1:6" x14ac:dyDescent="0.25">
      <c r="E52" s="7"/>
      <c r="F52" s="22"/>
    </row>
    <row r="53" spans="1:6" x14ac:dyDescent="0.25">
      <c r="E53" s="20"/>
      <c r="F53" s="20"/>
    </row>
    <row r="55" spans="1:6" x14ac:dyDescent="0.25">
      <c r="A55" s="19"/>
      <c r="E55" s="21"/>
      <c r="F55" s="21"/>
    </row>
    <row r="56" spans="1:6" x14ac:dyDescent="0.25">
      <c r="F56" s="7"/>
    </row>
    <row r="57" spans="1:6" x14ac:dyDescent="0.25">
      <c r="E57" s="20"/>
      <c r="F57" s="20"/>
    </row>
    <row r="59" spans="1:6" x14ac:dyDescent="0.25">
      <c r="E59" s="21"/>
      <c r="F59" s="21"/>
    </row>
    <row r="60" spans="1:6" x14ac:dyDescent="0.25">
      <c r="F60" s="7"/>
    </row>
    <row r="61" spans="1:6" x14ac:dyDescent="0.25">
      <c r="E61" s="20"/>
      <c r="F61" s="20"/>
    </row>
    <row r="63" spans="1:6" x14ac:dyDescent="0.25">
      <c r="E63" s="21"/>
      <c r="F63" s="21"/>
    </row>
    <row r="64" spans="1:6" x14ac:dyDescent="0.25">
      <c r="E64" s="7"/>
      <c r="F64" s="22"/>
    </row>
    <row r="65" spans="5:6" x14ac:dyDescent="0.25">
      <c r="E65" s="20"/>
      <c r="F65" s="20"/>
    </row>
  </sheetData>
  <sheetProtection algorithmName="SHA-512" hashValue="IurjddkGdLAZfnj6OHKrRuE//D/1232JJ0koGhU4AEbz09nBKKsEZEMyDHEbzEhoa1TXi1c9MuwlU5KJ85ab6w==" saltValue="pr9yQpgNwzsprwqJ6kYD9w==" spinCount="100000" sheet="1" objects="1" scenarios="1"/>
  <mergeCells count="19">
    <mergeCell ref="A35:G35"/>
    <mergeCell ref="B12:G12"/>
    <mergeCell ref="I1:S35"/>
    <mergeCell ref="F19:G19"/>
    <mergeCell ref="B31:F31"/>
    <mergeCell ref="B19:E19"/>
    <mergeCell ref="A1:G1"/>
    <mergeCell ref="A3:G3"/>
    <mergeCell ref="B14:E14"/>
    <mergeCell ref="B17:E17"/>
    <mergeCell ref="B4:G4"/>
    <mergeCell ref="B5:G5"/>
    <mergeCell ref="B10:D10"/>
    <mergeCell ref="E10:G10"/>
    <mergeCell ref="A2:G2"/>
    <mergeCell ref="F26:F27"/>
    <mergeCell ref="B25:G25"/>
    <mergeCell ref="B30:G30"/>
    <mergeCell ref="A34:G34"/>
  </mergeCells>
  <dataValidations count="1">
    <dataValidation type="decimal" operator="greaterThanOrEqual" allowBlank="1" showInputMessage="1" showErrorMessage="1" sqref="F17" xr:uid="{21BF829D-CF01-487B-9045-2E2FF113C37F}">
      <formula1>1</formula1>
    </dataValidation>
  </dataValidations>
  <pageMargins left="0.70866141732283472" right="0.70866141732283472" top="0.74803149606299213" bottom="0.74803149606299213" header="0.31496062992125984" footer="0.31496062992125984"/>
  <pageSetup paperSize="9" scale="79" orientation="portrait" r:id="rId1"/>
  <headerFooter>
    <oddFooter>&amp;LINretail CAO tool&amp;R&amp;D</oddFooter>
  </headerFooter>
  <colBreaks count="1" manualBreakCount="1">
    <brk id="8" max="34" man="1"/>
  </colBreaks>
  <extLst>
    <ext xmlns:x14="http://schemas.microsoft.com/office/spreadsheetml/2009/9/main" uri="{CCE6A557-97BC-4b89-ADB6-D9C93CAAB3DF}">
      <x14:dataValidations xmlns:xm="http://schemas.microsoft.com/office/excel/2006/main" count="1">
        <x14:dataValidation type="list" allowBlank="1" showInputMessage="1" showErrorMessage="1" xr:uid="{FB4CD6FE-DD33-45AA-82C6-E1089D0E8ED6}">
          <x14:formula1>
            <xm:f>'Nieuwe Loontabel'!$B$1:$J$1</xm:f>
          </x14:formula1>
          <xm:sqref>F14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71EA7-A9E6-4DF5-96F0-9C3DD4E3D256}">
  <dimension ref="A1:M10"/>
  <sheetViews>
    <sheetView zoomScaleNormal="100" workbookViewId="0">
      <selection activeCell="D11" sqref="D11"/>
    </sheetView>
  </sheetViews>
  <sheetFormatPr defaultRowHeight="15" x14ac:dyDescent="0.25"/>
  <cols>
    <col min="1" max="1" width="26.28515625" style="3" customWidth="1"/>
    <col min="2" max="2" width="23.42578125" customWidth="1"/>
    <col min="3" max="3" width="15" style="3" bestFit="1" customWidth="1"/>
    <col min="4" max="4" width="10.5703125" style="3" bestFit="1" customWidth="1"/>
    <col min="5" max="5" width="12.42578125" customWidth="1"/>
    <col min="6" max="6" width="12.5703125" bestFit="1" customWidth="1"/>
    <col min="7" max="7" width="12.5703125" style="36" hidden="1" customWidth="1"/>
    <col min="8" max="9" width="12.5703125" hidden="1" customWidth="1"/>
    <col min="10" max="10" width="12" customWidth="1"/>
    <col min="11" max="11" width="11.28515625" customWidth="1"/>
    <col min="12" max="12" width="10" customWidth="1"/>
    <col min="13" max="13" width="13.85546875" style="38" hidden="1" customWidth="1"/>
  </cols>
  <sheetData>
    <row r="1" spans="1:13" ht="74.25" customHeight="1" x14ac:dyDescent="0.25">
      <c r="A1" s="3" t="s">
        <v>28</v>
      </c>
      <c r="B1" t="s">
        <v>29</v>
      </c>
      <c r="C1" s="4" t="s">
        <v>30</v>
      </c>
      <c r="D1" s="3" t="s">
        <v>31</v>
      </c>
      <c r="E1" s="5" t="s">
        <v>16</v>
      </c>
      <c r="F1" s="5" t="s">
        <v>17</v>
      </c>
      <c r="G1" s="35" t="s">
        <v>32</v>
      </c>
      <c r="H1" s="5" t="s">
        <v>33</v>
      </c>
      <c r="I1" s="5" t="s">
        <v>34</v>
      </c>
      <c r="J1" s="5" t="s">
        <v>20</v>
      </c>
      <c r="K1" s="5" t="s">
        <v>35</v>
      </c>
      <c r="L1" s="5" t="s">
        <v>36</v>
      </c>
      <c r="M1" s="37" t="s">
        <v>37</v>
      </c>
    </row>
    <row r="2" spans="1:13" x14ac:dyDescent="0.25">
      <c r="A2" s="6"/>
      <c r="B2" t="str">
        <f>Rekentool!B$12</f>
        <v>Wonen</v>
      </c>
      <c r="C2" s="6" t="s">
        <v>38</v>
      </c>
      <c r="D2" s="6">
        <v>4.41</v>
      </c>
      <c r="E2" s="1">
        <f ca="1">IF(LEN(Tabel1[[#This Row],[Functiegroep]])&gt;0,MAX(INDIRECT(CONCATENATE("'Oude Loontabel'!",CHAR(65+MATCH(Tabel1[[#This Row],[Functiegroep]],'Oude Loontabel'!B$1:J$1,0)),":",CHAR(65+MATCH(Tabel1[[#This Row],[Functiegroep]],'Oude Loontabel'!B$1:J$1,0))))),"")</f>
        <v>16.085130953211301</v>
      </c>
      <c r="F2" s="1">
        <f ca="1">IF(LEN(Tabel1[[#This Row],[Functiegroep]])&gt;0,MAX(INDIRECT(CONCATENATE("'Nieuwe Loontabel'!",CHAR(65+MATCH(Tabel1[[#This Row],[Functiegroep]],'Nieuwe Loontabel'!B$1:J$1,0)),":",CHAR(65+MATCH(Tabel1[[#This Row],[Functiegroep]],'Nieuwe Loontabel'!B$1:J$1,0))))),"")</f>
        <v>16.390748441322316</v>
      </c>
      <c r="G2" s="39">
        <f ca="1">MATCH(Tabel1[[#This Row],[Uurloon]],INDIRECT(CONCATENATE("'Match Loontabel'!",CHAR(65+MATCH(Tabel1[[#This Row],[Functiegroep]],'Match Loontabel'!B$1:J$1,0)),":",CHAR(65+MATCH(Tabel1[[#This Row],[Functiegroep]],'Match Loontabel'!B$1:J$1,0)))),1)</f>
        <v>2</v>
      </c>
      <c r="H2" s="40" cm="1">
        <f t="array" aca="1" ref="H2" ca="1">INDEX(INDIRECT(CONCATENATE("'Oude Loontabel'!",CHAR(65+MATCH(Tabel1[[#This Row],[Functiegroep]],'Oude Loontabel'!B$1:J$1,0)),":",CHAR(65+MATCH(Tabel1[[#This Row],[Functiegroep]],'Oude Loontabel'!B$1:J$1,0)))),Tabel1[[#This Row],[ROW_TEMP]])</f>
        <v>4.4110980396158848</v>
      </c>
      <c r="I2" s="40" cm="1">
        <f t="array" aca="1" ref="I2" ca="1">INDEX(INDIRECT(CONCATENATE("'Nieuwe Loontabel'!",CHAR(65+MATCH(Tabel1[[#This Row],[Functiegroep]],'Nieuwe Loontabel'!B$1:J$1,0)),":",CHAR(65+MATCH(Tabel1[[#This Row],[Functiegroep]],'Nieuwe Loontabel'!B$1:J$1,0)))),Tabel1[[#This Row],[ROW_TEMP]])</f>
        <v>4.5</v>
      </c>
      <c r="J2" s="7" cm="1">
        <f t="array" aca="1" ref="J2"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4.5</v>
      </c>
      <c r="K2" s="7">
        <f ca="1">IF(Tabel1[[#This Row],[Uurloon]]&gt;Tabel1[[#This Row],[nieuw maximum]],Tabel1[[#This Row],[Uurloon]],0)</f>
        <v>0</v>
      </c>
      <c r="L2" s="1" cm="1">
        <f t="array" aca="1" ref="L2"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4.5</v>
      </c>
      <c r="M2" s="38">
        <f ca="1">(100/Tabel1[[#This Row],[Uurloon]]*Tabel1[[#This Row],[Nieuw uurloon]])/100-1</f>
        <v>2.0408163265305923E-2</v>
      </c>
    </row>
    <row r="3" spans="1:13" x14ac:dyDescent="0.25">
      <c r="A3" s="6"/>
      <c r="B3" t="str">
        <f>Rekentool!B$12</f>
        <v>Wonen</v>
      </c>
      <c r="C3" s="6" t="s">
        <v>11</v>
      </c>
      <c r="D3" s="47">
        <v>4.46</v>
      </c>
      <c r="E3" s="1">
        <f ca="1">IF(LEN(Tabel1[[#This Row],[Functiegroep]])&gt;0,MAX(INDIRECT(CONCATENATE("'Oude Loontabel'!",CHAR(65+MATCH(Tabel1[[#This Row],[Functiegroep]],'Oude Loontabel'!B$1:J$1,0)),":",CHAR(65+MATCH(Tabel1[[#This Row],[Functiegroep]],'Oude Loontabel'!B$1:J$1,0))))),"")</f>
        <v>16.56973830278039</v>
      </c>
      <c r="F3" s="1">
        <f ca="1">IF(LEN(Tabel1[[#This Row],[Functiegroep]])&gt;0,MAX(INDIRECT(CONCATENATE("'Nieuwe Loontabel'!",CHAR(65+MATCH(Tabel1[[#This Row],[Functiegroep]],'Nieuwe Loontabel'!B$1:J$1,0)),":",CHAR(65+MATCH(Tabel1[[#This Row],[Functiegroep]],'Nieuwe Loontabel'!B$1:J$1,0))))),"")</f>
        <v>16.884563330533219</v>
      </c>
      <c r="G3" s="39">
        <f ca="1">MATCH(Tabel1[[#This Row],[Uurloon]],INDIRECT(CONCATENATE("'Match Loontabel'!",CHAR(65+MATCH(Tabel1[[#This Row],[Functiegroep]],'Match Loontabel'!B$1:J$1,0)),":",CHAR(65+MATCH(Tabel1[[#This Row],[Functiegroep]],'Match Loontabel'!B$1:J$1,0)))),1)</f>
        <v>2</v>
      </c>
      <c r="H3" s="40" cm="1">
        <f t="array" aca="1" ref="H3" ca="1">INDEX(INDIRECT(CONCATENATE("'Oude Loontabel'!",CHAR(65+MATCH(Tabel1[[#This Row],[Functiegroep]],'Oude Loontabel'!B$1:J$1,0)),":",CHAR(65+MATCH(Tabel1[[#This Row],[Functiegroep]],'Oude Loontabel'!B$1:J$1,0)))),Tabel1[[#This Row],[ROW_TEMP]])</f>
        <v>4.4612141367375004</v>
      </c>
      <c r="I3" s="40" cm="1">
        <f t="array" aca="1" ref="I3" ca="1">INDEX(INDIRECT(CONCATENATE("'Nieuwe Loontabel'!",CHAR(65+MATCH(Tabel1[[#This Row],[Functiegroep]],'Nieuwe Loontabel'!B$1:J$1,0)),":",CHAR(65+MATCH(Tabel1[[#This Row],[Functiegroep]],'Nieuwe Loontabel'!B$1:J$1,0)))),Tabel1[[#This Row],[ROW_TEMP]])</f>
        <v>4.5459772053355127</v>
      </c>
      <c r="J3" s="7" cm="1">
        <f t="array" aca="1" ref="J3"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4.5459772053355127</v>
      </c>
      <c r="K3" s="7">
        <f ca="1">IF(Tabel1[[#This Row],[Uurloon]]&gt;Tabel1[[#This Row],[nieuw maximum]],Tabel1[[#This Row],[Uurloon]],0)</f>
        <v>0</v>
      </c>
      <c r="L3" s="1" cm="1">
        <f t="array" aca="1" ref="L3"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4.5459772053355127</v>
      </c>
      <c r="M3" s="38">
        <f ca="1">(100/Tabel1[[#This Row],[Uurloon]]*Tabel1[[#This Row],[Nieuw uurloon]])/100-1</f>
        <v>1.9277400299442249E-2</v>
      </c>
    </row>
    <row r="4" spans="1:13" x14ac:dyDescent="0.25">
      <c r="A4" s="6"/>
      <c r="B4" t="str">
        <f>Rekentool!B$12</f>
        <v>Wonen</v>
      </c>
      <c r="C4" s="6" t="s">
        <v>39</v>
      </c>
      <c r="D4" s="6">
        <v>4.53</v>
      </c>
      <c r="E4" s="1">
        <f ca="1">IF(LEN(Tabel1[[#This Row],[Functiegroep]])&gt;0,MAX(INDIRECT(CONCATENATE("'Oude Loontabel'!",CHAR(65+MATCH(Tabel1[[#This Row],[Functiegroep]],'Oude Loontabel'!B$1:J$1,0)),":",CHAR(65+MATCH(Tabel1[[#This Row],[Functiegroep]],'Oude Loontabel'!B$1:J$1,0))))),"")</f>
        <v>17.326081694410117</v>
      </c>
      <c r="F4" s="1">
        <f ca="1">IF(LEN(Tabel1[[#This Row],[Functiegroep]])&gt;0,MAX(INDIRECT(CONCATENATE("'Nieuwe Loontabel'!",CHAR(65+MATCH(Tabel1[[#This Row],[Functiegroep]],'Nieuwe Loontabel'!B$1:J$1,0)),":",CHAR(65+MATCH(Tabel1[[#This Row],[Functiegroep]],'Nieuwe Loontabel'!B$1:J$1,0))))),"")</f>
        <v>17.655277246603909</v>
      </c>
      <c r="G4" s="39">
        <f ca="1">MATCH(Tabel1[[#This Row],[Uurloon]],INDIRECT(CONCATENATE("'Match Loontabel'!",CHAR(65+MATCH(Tabel1[[#This Row],[Functiegroep]],'Match Loontabel'!B$1:J$1,0)),":",CHAR(65+MATCH(Tabel1[[#This Row],[Functiegroep]],'Match Loontabel'!B$1:J$1,0)))),1)</f>
        <v>2</v>
      </c>
      <c r="H4" s="40" cm="1">
        <f t="array" aca="1" ref="H4" ca="1">INDEX(INDIRECT(CONCATENATE("'Oude Loontabel'!",CHAR(65+MATCH(Tabel1[[#This Row],[Functiegroep]],'Oude Loontabel'!B$1:J$1,0)),":",CHAR(65+MATCH(Tabel1[[#This Row],[Functiegroep]],'Oude Loontabel'!B$1:J$1,0)))),Tabel1[[#This Row],[ROW_TEMP]])</f>
        <v>4.5257136182325004</v>
      </c>
      <c r="I4" s="40" cm="1">
        <f t="array" aca="1" ref="I4" ca="1">INDEX(INDIRECT(CONCATENATE("'Nieuwe Loontabel'!",CHAR(65+MATCH(Tabel1[[#This Row],[Functiegroep]],'Nieuwe Loontabel'!B$1:J$1,0)),":",CHAR(65+MATCH(Tabel1[[#This Row],[Functiegroep]],'Nieuwe Loontabel'!B$1:J$1,0)))),Tabel1[[#This Row],[ROW_TEMP]])</f>
        <v>4.611702176978917</v>
      </c>
      <c r="J4" s="7" cm="1">
        <f t="array" aca="1" ref="J4"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4.611702176978917</v>
      </c>
      <c r="K4" s="7">
        <f ca="1">IF(Tabel1[[#This Row],[Uurloon]]&gt;Tabel1[[#This Row],[nieuw maximum]],Tabel1[[#This Row],[Uurloon]],0)</f>
        <v>0</v>
      </c>
      <c r="L4" s="1" cm="1">
        <f t="array" aca="1" ref="L4"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4.611702176978917</v>
      </c>
      <c r="M4" s="38">
        <f ca="1">(100/Tabel1[[#This Row],[Uurloon]]*Tabel1[[#This Row],[Nieuw uurloon]])/100-1</f>
        <v>1.8035800657597578E-2</v>
      </c>
    </row>
    <row r="5" spans="1:13" x14ac:dyDescent="0.25">
      <c r="A5" s="6"/>
      <c r="B5" t="str">
        <f>Rekentool!B$12</f>
        <v>Wonen</v>
      </c>
      <c r="C5" s="6" t="s">
        <v>40</v>
      </c>
      <c r="D5" s="6">
        <v>5.26</v>
      </c>
      <c r="E5" s="1">
        <f ca="1">IF(LEN(Tabel1[[#This Row],[Functiegroep]])&gt;0,MAX(INDIRECT(CONCATENATE("'Oude Loontabel'!",CHAR(65+MATCH(Tabel1[[#This Row],[Functiegroep]],'Oude Loontabel'!B$1:J$1,0)),":",CHAR(65+MATCH(Tabel1[[#This Row],[Functiegroep]],'Oude Loontabel'!B$1:J$1,0))))),"")</f>
        <v>18.5746300932081</v>
      </c>
      <c r="F5" s="1">
        <f ca="1">IF(LEN(Tabel1[[#This Row],[Functiegroep]])&gt;0,MAX(INDIRECT(CONCATENATE("'Nieuwe Loontabel'!",CHAR(65+MATCH(Tabel1[[#This Row],[Functiegroep]],'Nieuwe Loontabel'!B$1:J$1,0)),":",CHAR(65+MATCH(Tabel1[[#This Row],[Functiegroep]],'Nieuwe Loontabel'!B$1:J$1,0))))),"")</f>
        <v>18.927548064979053</v>
      </c>
      <c r="G5" s="39">
        <f ca="1">MATCH(Tabel1[[#This Row],[Uurloon]],INDIRECT(CONCATENATE("'Match Loontabel'!",CHAR(65+MATCH(Tabel1[[#This Row],[Functiegroep]],'Match Loontabel'!B$1:J$1,0)),":",CHAR(65+MATCH(Tabel1[[#This Row],[Functiegroep]],'Match Loontabel'!B$1:J$1,0)))),1)</f>
        <v>3</v>
      </c>
      <c r="H5" s="40" cm="1">
        <f t="array" aca="1" ref="H5" ca="1">INDEX(INDIRECT(CONCATENATE("'Oude Loontabel'!",CHAR(65+MATCH(Tabel1[[#This Row],[Functiegroep]],'Oude Loontabel'!B$1:J$1,0)),":",CHAR(65+MATCH(Tabel1[[#This Row],[Functiegroep]],'Oude Loontabel'!B$1:J$1,0)))),Tabel1[[#This Row],[ROW_TEMP]])</f>
        <v>5.2567077418424999</v>
      </c>
      <c r="I5" s="40" cm="1">
        <f t="array" aca="1" ref="I5" ca="1">INDEX(INDIRECT(CONCATENATE("'Nieuwe Loontabel'!",CHAR(65+MATCH(Tabel1[[#This Row],[Functiegroep]],'Nieuwe Loontabel'!B$1:J$1,0)),":",CHAR(65+MATCH(Tabel1[[#This Row],[Functiegroep]],'Nieuwe Loontabel'!B$1:J$1,0)))),Tabel1[[#This Row],[ROW_TEMP]])</f>
        <v>5.3565851889375065</v>
      </c>
      <c r="J5" s="7" cm="1">
        <f t="array" aca="1" ref="J5"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5.3565851889375065</v>
      </c>
      <c r="K5" s="7">
        <f ca="1">IF(Tabel1[[#This Row],[Uurloon]]&gt;Tabel1[[#This Row],[nieuw maximum]],Tabel1[[#This Row],[Uurloon]],0)</f>
        <v>0</v>
      </c>
      <c r="L5" s="1" cm="1">
        <f t="array" aca="1" ref="L5"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5.3565851889375065</v>
      </c>
      <c r="M5" s="38">
        <f ca="1">(100/Tabel1[[#This Row],[Uurloon]]*Tabel1[[#This Row],[Nieuw uurloon]])/100-1</f>
        <v>1.8362203220058326E-2</v>
      </c>
    </row>
    <row r="6" spans="1:13" x14ac:dyDescent="0.25">
      <c r="A6" s="8"/>
      <c r="B6" t="str">
        <f>Rekentool!B$12</f>
        <v>Wonen</v>
      </c>
      <c r="C6" s="6" t="s">
        <v>41</v>
      </c>
      <c r="D6" s="6">
        <v>6.07</v>
      </c>
      <c r="E6" s="1">
        <f ca="1">IF(LEN(Tabel1[[#This Row],[Functiegroep]])&gt;0,MAX(INDIRECT(CONCATENATE("'Oude Loontabel'!",CHAR(65+MATCH(Tabel1[[#This Row],[Functiegroep]],'Oude Loontabel'!B$1:J$1,0)),":",CHAR(65+MATCH(Tabel1[[#This Row],[Functiegroep]],'Oude Loontabel'!B$1:J$1,0))))),"")</f>
        <v>19.999357630836663</v>
      </c>
      <c r="F6" s="1">
        <f ca="1">IF(LEN(Tabel1[[#This Row],[Functiegroep]])&gt;0,MAX(INDIRECT(CONCATENATE("'Nieuwe Loontabel'!",CHAR(65+MATCH(Tabel1[[#This Row],[Functiegroep]],'Nieuwe Loontabel'!B$1:J$1,0)),":",CHAR(65+MATCH(Tabel1[[#This Row],[Functiegroep]],'Nieuwe Loontabel'!B$1:J$1,0))))),"")</f>
        <v>20.37934542582256</v>
      </c>
      <c r="G6" s="39">
        <f ca="1">MATCH(Tabel1[[#This Row],[Uurloon]],INDIRECT(CONCATENATE("'Match Loontabel'!",CHAR(65+MATCH(Tabel1[[#This Row],[Functiegroep]],'Match Loontabel'!B$1:J$1,0)),":",CHAR(65+MATCH(Tabel1[[#This Row],[Functiegroep]],'Match Loontabel'!B$1:J$1,0)))),1)</f>
        <v>4</v>
      </c>
      <c r="H6" s="40" cm="1">
        <f t="array" aca="1" ref="H6" ca="1">INDEX(INDIRECT(CONCATENATE("'Oude Loontabel'!",CHAR(65+MATCH(Tabel1[[#This Row],[Functiegroep]],'Oude Loontabel'!B$1:J$1,0)),":",CHAR(65+MATCH(Tabel1[[#This Row],[Functiegroep]],'Oude Loontabel'!B$1:J$1,0)))),Tabel1[[#This Row],[ROW_TEMP]])</f>
        <v>6.0737011741125011</v>
      </c>
      <c r="I6" s="40" cm="1">
        <f t="array" aca="1" ref="I6" ca="1">INDEX(INDIRECT(CONCATENATE("'Nieuwe Loontabel'!",CHAR(65+MATCH(Tabel1[[#This Row],[Functiegroep]],'Nieuwe Loontabel'!B$1:J$1,0)),":",CHAR(65+MATCH(Tabel1[[#This Row],[Functiegroep]],'Nieuwe Loontabel'!B$1:J$1,0)))),Tabel1[[#This Row],[ROW_TEMP]])</f>
        <v>6.1891014964206379</v>
      </c>
      <c r="J6" s="7" cm="1">
        <f t="array" aca="1" ref="J6"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6.1891014964206379</v>
      </c>
      <c r="K6" s="7">
        <f ca="1">IF(Tabel1[[#This Row],[Uurloon]]&gt;Tabel1[[#This Row],[nieuw maximum]],Tabel1[[#This Row],[Uurloon]],0)</f>
        <v>0</v>
      </c>
      <c r="L6" s="1" cm="1">
        <f t="array" aca="1" ref="L6"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6.1891014964206379</v>
      </c>
      <c r="M6" s="38">
        <f ca="1">(100/Tabel1[[#This Row],[Uurloon]]*Tabel1[[#This Row],[Nieuw uurloon]])/100-1</f>
        <v>1.9621333841950195E-2</v>
      </c>
    </row>
    <row r="7" spans="1:13" x14ac:dyDescent="0.25">
      <c r="A7" s="6"/>
      <c r="B7" t="str">
        <f>Rekentool!B$12</f>
        <v>Wonen</v>
      </c>
      <c r="C7" s="6" t="s">
        <v>42</v>
      </c>
      <c r="D7" s="6">
        <v>9.32</v>
      </c>
      <c r="E7" s="1">
        <f ca="1">IF(LEN(Tabel1[[#This Row],[Functiegroep]])&gt;0,MAX(INDIRECT(CONCATENATE("'Oude Loontabel'!",CHAR(65+MATCH(Tabel1[[#This Row],[Functiegroep]],'Oude Loontabel'!B$1:J$1,0)),":",CHAR(65+MATCH(Tabel1[[#This Row],[Functiegroep]],'Oude Loontabel'!B$1:J$1,0))))),"")</f>
        <v>20.495709727001501</v>
      </c>
      <c r="F7" s="1">
        <f ca="1">IF(LEN(Tabel1[[#This Row],[Functiegroep]])&gt;0,MAX(INDIRECT(CONCATENATE("'Nieuwe Loontabel'!",CHAR(65+MATCH(Tabel1[[#This Row],[Functiegroep]],'Nieuwe Loontabel'!B$1:J$1,0)),":",CHAR(65+MATCH(Tabel1[[#This Row],[Functiegroep]],'Nieuwe Loontabel'!B$1:J$1,0))))),"")</f>
        <v>20.885128211814528</v>
      </c>
      <c r="G7" s="39">
        <f ca="1">MATCH(Tabel1[[#This Row],[Uurloon]],INDIRECT(CONCATENATE("'Match Loontabel'!",CHAR(65+MATCH(Tabel1[[#This Row],[Functiegroep]],'Match Loontabel'!B$1:J$1,0)),":",CHAR(65+MATCH(Tabel1[[#This Row],[Functiegroep]],'Match Loontabel'!B$1:J$1,0)))),1)</f>
        <v>6</v>
      </c>
      <c r="H7" s="40" cm="1">
        <f t="array" aca="1" ref="H7" ca="1">INDEX(INDIRECT(CONCATENATE("'Oude Loontabel'!",CHAR(65+MATCH(Tabel1[[#This Row],[Functiegroep]],'Oude Loontabel'!B$1:J$1,0)),":",CHAR(65+MATCH(Tabel1[[#This Row],[Functiegroep]],'Oude Loontabel'!B$1:J$1,0)))),Tabel1[[#This Row],[ROW_TEMP]])</f>
        <v>9.3201750760275015</v>
      </c>
      <c r="I7" s="40" cm="1">
        <f t="array" aca="1" ref="I7" ca="1">INDEX(INDIRECT(CONCATENATE("'Nieuwe Loontabel'!",CHAR(65+MATCH(Tabel1[[#This Row],[Functiegroep]],'Nieuwe Loontabel'!B$1:J$1,0)),":",CHAR(65+MATCH(Tabel1[[#This Row],[Functiegroep]],'Nieuwe Loontabel'!B$1:J$1,0)))),Tabel1[[#This Row],[ROW_TEMP]])</f>
        <v>9.4972584024720224</v>
      </c>
      <c r="J7" s="7" cm="1">
        <f t="array" aca="1" ref="J7"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9.4972584024720224</v>
      </c>
      <c r="K7" s="7">
        <f ca="1">IF(Tabel1[[#This Row],[Uurloon]]&gt;Tabel1[[#This Row],[nieuw maximum]],Tabel1[[#This Row],[Uurloon]],0)</f>
        <v>0</v>
      </c>
      <c r="L7" s="1" cm="1">
        <f t="array" aca="1" ref="L7"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9.4972584024720224</v>
      </c>
      <c r="M7" s="38">
        <f ca="1">(100/Tabel1[[#This Row],[Uurloon]]*Tabel1[[#This Row],[Nieuw uurloon]])/100-1</f>
        <v>1.9019141896139624E-2</v>
      </c>
    </row>
    <row r="8" spans="1:13" x14ac:dyDescent="0.25">
      <c r="A8" s="6"/>
      <c r="B8" t="str">
        <f>Rekentool!B$12</f>
        <v>Wonen</v>
      </c>
      <c r="C8" s="6" t="s">
        <v>43</v>
      </c>
      <c r="D8" s="6">
        <v>9.51</v>
      </c>
      <c r="E8" s="1">
        <f ca="1">IF(LEN(Tabel1[[#This Row],[Functiegroep]])&gt;0,MAX(INDIRECT(CONCATENATE("'Oude Loontabel'!",CHAR(65+MATCH(Tabel1[[#This Row],[Functiegroep]],'Oude Loontabel'!B$1:J$1,0)),":",CHAR(65+MATCH(Tabel1[[#This Row],[Functiegroep]],'Oude Loontabel'!B$1:J$1,0))))),"")</f>
        <v>21.912129123374321</v>
      </c>
      <c r="F8" s="1">
        <f ca="1">IF(LEN(Tabel1[[#This Row],[Functiegroep]])&gt;0,MAX(INDIRECT(CONCATENATE("'Nieuwe Loontabel'!",CHAR(65+MATCH(Tabel1[[#This Row],[Functiegroep]],'Nieuwe Loontabel'!B$1:J$1,0)),":",CHAR(65+MATCH(Tabel1[[#This Row],[Functiegroep]],'Nieuwe Loontabel'!B$1:J$1,0))))),"")</f>
        <v>22.32845957671843</v>
      </c>
      <c r="G8" s="39">
        <f ca="1">MATCH(Tabel1[[#This Row],[Uurloon]],INDIRECT(CONCATENATE("'Match Loontabel'!",CHAR(65+MATCH(Tabel1[[#This Row],[Functiegroep]],'Match Loontabel'!B$1:J$1,0)),":",CHAR(65+MATCH(Tabel1[[#This Row],[Functiegroep]],'Match Loontabel'!B$1:J$1,0)))),1)</f>
        <v>6</v>
      </c>
      <c r="H8" s="40" cm="1">
        <f t="array" aca="1" ref="H8" ca="1">INDEX(INDIRECT(CONCATENATE("'Oude Loontabel'!",CHAR(65+MATCH(Tabel1[[#This Row],[Functiegroep]],'Oude Loontabel'!B$1:J$1,0)),":",CHAR(65+MATCH(Tabel1[[#This Row],[Functiegroep]],'Oude Loontabel'!B$1:J$1,0)))),Tabel1[[#This Row],[ROW_TEMP]])</f>
        <v>9.5136735205125014</v>
      </c>
      <c r="I8" s="40" cm="1">
        <f t="array" aca="1" ref="I8" ca="1">INDEX(INDIRECT(CONCATENATE("'Nieuwe Loontabel'!",CHAR(65+MATCH(Tabel1[[#This Row],[Functiegroep]],'Nieuwe Loontabel'!B$1:J$1,0)),":",CHAR(65+MATCH(Tabel1[[#This Row],[Functiegroep]],'Nieuwe Loontabel'!B$1:J$1,0)))),Tabel1[[#This Row],[ROW_TEMP]])</f>
        <v>9.6944333174022379</v>
      </c>
      <c r="J8" s="7" cm="1">
        <f t="array" aca="1" ref="J8"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9.6944333174022379</v>
      </c>
      <c r="K8" s="7">
        <f ca="1">IF(Tabel1[[#This Row],[Uurloon]]&gt;Tabel1[[#This Row],[nieuw maximum]],Tabel1[[#This Row],[Uurloon]],0)</f>
        <v>0</v>
      </c>
      <c r="L8" s="1" cm="1">
        <f t="array" aca="1" ref="L8"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9.6944333174022379</v>
      </c>
      <c r="M8" s="38">
        <f ca="1">(100/Tabel1[[#This Row],[Uurloon]]*Tabel1[[#This Row],[Nieuw uurloon]])/100-1</f>
        <v>1.9393619074893564E-2</v>
      </c>
    </row>
    <row r="9" spans="1:13" x14ac:dyDescent="0.25">
      <c r="A9" s="6"/>
      <c r="B9" t="str">
        <f>Rekentool!B$12</f>
        <v>Wonen</v>
      </c>
      <c r="C9" s="6" t="s">
        <v>44</v>
      </c>
      <c r="D9" s="6">
        <v>16.02</v>
      </c>
      <c r="E9" s="1">
        <f ca="1">IF(LEN(Tabel1[[#This Row],[Functiegroep]])&gt;0,MAX(INDIRECT(CONCATENATE("'Oude Loontabel'!",CHAR(65+MATCH(Tabel1[[#This Row],[Functiegroep]],'Oude Loontabel'!B$1:J$1,0)),":",CHAR(65+MATCH(Tabel1[[#This Row],[Functiegroep]],'Oude Loontabel'!B$1:J$1,0))))),"")</f>
        <v>26.899862382396535</v>
      </c>
      <c r="F9" s="1">
        <f ca="1">IF(LEN(Tabel1[[#This Row],[Functiegroep]])&gt;0,MAX(INDIRECT(CONCATENATE("'Nieuwe Loontabel'!",CHAR(65+MATCH(Tabel1[[#This Row],[Functiegroep]],'Nieuwe Loontabel'!B$1:J$1,0)),":",CHAR(65+MATCH(Tabel1[[#This Row],[Functiegroep]],'Nieuwe Loontabel'!B$1:J$1,0))))),"")</f>
        <v>27.410959767662067</v>
      </c>
      <c r="G9" s="39">
        <f ca="1">MATCH(Tabel1[[#This Row],[Uurloon]],INDIRECT(CONCATENATE("'Match Loontabel'!",CHAR(65+MATCH(Tabel1[[#This Row],[Functiegroep]],'Match Loontabel'!B$1:J$1,0)),":",CHAR(65+MATCH(Tabel1[[#This Row],[Functiegroep]],'Match Loontabel'!B$1:J$1,0)))),1)</f>
        <v>8</v>
      </c>
      <c r="H9" s="40" cm="1">
        <f t="array" aca="1" ref="H9" ca="1">INDEX(INDIRECT(CONCATENATE("'Oude Loontabel'!",CHAR(65+MATCH(Tabel1[[#This Row],[Functiegroep]],'Oude Loontabel'!B$1:J$1,0)),":",CHAR(65+MATCH(Tabel1[[#This Row],[Functiegroep]],'Oude Loontabel'!B$1:J$1,0)))),Tabel1[[#This Row],[ROW_TEMP]])</f>
        <v>16.017371237925001</v>
      </c>
      <c r="I9" s="40" cm="1">
        <f t="array" aca="1" ref="I9" ca="1">INDEX(INDIRECT(CONCATENATE("'Nieuwe Loontabel'!",CHAR(65+MATCH(Tabel1[[#This Row],[Functiegroep]],'Nieuwe Loontabel'!B$1:J$1,0)),":",CHAR(65+MATCH(Tabel1[[#This Row],[Functiegroep]],'Nieuwe Loontabel'!B$1:J$1,0)))),Tabel1[[#This Row],[ROW_TEMP]])</f>
        <v>16.321701291445574</v>
      </c>
      <c r="J9" s="7" cm="1">
        <f t="array" aca="1" ref="J9"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16.321701291445574</v>
      </c>
      <c r="K9" s="7">
        <f ca="1">IF(Tabel1[[#This Row],[Uurloon]]&gt;Tabel1[[#This Row],[nieuw maximum]],Tabel1[[#This Row],[Uurloon]],0)</f>
        <v>0</v>
      </c>
      <c r="L9" s="1" cm="1">
        <f t="array" aca="1" ref="L9"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16.321701291445574</v>
      </c>
      <c r="M9" s="38">
        <f ca="1">(100/Tabel1[[#This Row],[Uurloon]]*Tabel1[[#This Row],[Nieuw uurloon]])/100-1</f>
        <v>1.8832789728188137E-2</v>
      </c>
    </row>
    <row r="10" spans="1:13" x14ac:dyDescent="0.25">
      <c r="A10" s="9"/>
      <c r="B10" t="str">
        <f>Rekentool!B$12</f>
        <v>Wonen</v>
      </c>
      <c r="C10" s="9" t="s">
        <v>45</v>
      </c>
      <c r="D10" s="47">
        <v>16.18</v>
      </c>
      <c r="E10" s="1">
        <f ca="1">IF(LEN(Tabel1[[#This Row],[Functiegroep]])&gt;0,MAX(INDIRECT(CONCATENATE("'Oude Loontabel'!",CHAR(65+MATCH(Tabel1[[#This Row],[Functiegroep]],'Oude Loontabel'!B$1:J$1,0)),":",CHAR(65+MATCH(Tabel1[[#This Row],[Functiegroep]],'Oude Loontabel'!B$1:J$1,0))))),"")</f>
        <v>30.676980772724043</v>
      </c>
      <c r="F10" s="1">
        <f ca="1">IF(LEN(Tabel1[[#This Row],[Functiegroep]])&gt;0,MAX(INDIRECT(CONCATENATE("'Nieuwe Loontabel'!",CHAR(65+MATCH(Tabel1[[#This Row],[Functiegroep]],'Nieuwe Loontabel'!B$1:J$1,0)),":",CHAR(65+MATCH(Tabel1[[#This Row],[Functiegroep]],'Nieuwe Loontabel'!B$1:J$1,0))))),"")</f>
        <v>31.259843407405796</v>
      </c>
      <c r="G10" s="39">
        <f ca="1">MATCH(Tabel1[[#This Row],[Uurloon]],INDIRECT(CONCATENATE("'Match Loontabel'!",CHAR(65+MATCH(Tabel1[[#This Row],[Functiegroep]],'Match Loontabel'!B$1:J$1,0)),":",CHAR(65+MATCH(Tabel1[[#This Row],[Functiegroep]],'Match Loontabel'!B$1:J$1,0)))),1)</f>
        <v>8</v>
      </c>
      <c r="H10" s="40" cm="1">
        <f t="array" aca="1" ref="H10" ca="1">INDEX(INDIRECT(CONCATENATE("'Oude Loontabel'!",CHAR(65+MATCH(Tabel1[[#This Row],[Functiegroep]],'Oude Loontabel'!B$1:J$1,0)),":",CHAR(65+MATCH(Tabel1[[#This Row],[Functiegroep]],'Oude Loontabel'!B$1:J$1,0)))),Tabel1[[#This Row],[ROW_TEMP]])</f>
        <v>16.178619941662504</v>
      </c>
      <c r="I10" s="40" cm="1">
        <f t="array" aca="1" ref="I10" ca="1">INDEX(INDIRECT(CONCATENATE("'Nieuwe Loontabel'!",CHAR(65+MATCH(Tabel1[[#This Row],[Functiegroep]],'Nieuwe Loontabel'!B$1:J$1,0)),":",CHAR(65+MATCH(Tabel1[[#This Row],[Functiegroep]],'Nieuwe Loontabel'!B$1:J$1,0)))),Tabel1[[#This Row],[ROW_TEMP]])</f>
        <v>16.486013720554091</v>
      </c>
      <c r="J10" s="7" cm="1">
        <f t="array" aca="1" ref="J10"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16.486013720554091</v>
      </c>
      <c r="K10" s="7">
        <f ca="1">IF(Tabel1[[#This Row],[Uurloon]]&gt;Tabel1[[#This Row],[nieuw maximum]],Tabel1[[#This Row],[Uurloon]],0)</f>
        <v>0</v>
      </c>
      <c r="L10" s="1" cm="1">
        <f t="array" aca="1" ref="L10"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16.486013720554091</v>
      </c>
      <c r="M10" s="38">
        <f ca="1">(100/Tabel1[[#This Row],[Uurloon]]*Tabel1[[#This Row],[Nieuw uurloon]])/100-1</f>
        <v>1.8913085324727463E-2</v>
      </c>
    </row>
  </sheetData>
  <dataValidations count="1">
    <dataValidation type="decimal" allowBlank="1" showInputMessage="1" showErrorMessage="1" sqref="D2:D1048576" xr:uid="{2216A07C-1009-41FC-8A4F-6788F9150275}">
      <formula1>1</formula1>
      <formula2>100</formula2>
    </dataValidation>
  </dataValidations>
  <pageMargins left="0.7" right="0.7" top="0.75" bottom="0.75" header="0.3" footer="0.3"/>
  <pageSetup paperSize="9" scale="88"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A822FE4-AC23-44A1-8CBC-62EFD401E35C}">
          <x14:formula1>
            <xm:f>'Nieuwe Loontabel'!$B$1:$J$1</xm:f>
          </x14:formula1>
          <xm:sqref>C2:C1048576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452A2-FB4E-4B4B-95F0-FE2FC686D890}">
  <dimension ref="A1:J23"/>
  <sheetViews>
    <sheetView workbookViewId="0">
      <selection activeCell="I20" sqref="I20"/>
    </sheetView>
  </sheetViews>
  <sheetFormatPr defaultRowHeight="15" x14ac:dyDescent="0.25"/>
  <sheetData>
    <row r="1" spans="1:10" x14ac:dyDescent="0.25">
      <c r="A1" s="25" t="s">
        <v>30</v>
      </c>
      <c r="B1" s="25" t="s">
        <v>38</v>
      </c>
      <c r="C1" s="25" t="s">
        <v>11</v>
      </c>
      <c r="D1" s="25" t="s">
        <v>39</v>
      </c>
      <c r="E1" s="25" t="s">
        <v>40</v>
      </c>
      <c r="F1" s="25" t="s">
        <v>41</v>
      </c>
      <c r="G1" s="25" t="s">
        <v>42</v>
      </c>
      <c r="H1" s="25" t="s">
        <v>43</v>
      </c>
      <c r="I1" s="25" t="s">
        <v>44</v>
      </c>
      <c r="J1" s="25" t="s">
        <v>45</v>
      </c>
    </row>
    <row r="2" spans="1:10" x14ac:dyDescent="0.25">
      <c r="A2" s="26" t="s">
        <v>46</v>
      </c>
      <c r="B2" s="50">
        <f>IF('Oude Loontabel'!B2="","",ROUND('Oude Loontabel'!B2,2))</f>
        <v>4.41</v>
      </c>
      <c r="C2" s="50">
        <f>IF('Oude Loontabel'!C2="","",ROUND('Oude Loontabel'!C2,2))</f>
        <v>4.46</v>
      </c>
      <c r="D2" s="50">
        <f>IF('Oude Loontabel'!D2="","",ROUND('Oude Loontabel'!D2,2))</f>
        <v>4.53</v>
      </c>
      <c r="E2" s="50" t="str">
        <f>IF('Oude Loontabel'!E2="","",ROUND('Oude Loontabel'!E2,2))</f>
        <v/>
      </c>
      <c r="F2" s="50" t="str">
        <f>IF('Oude Loontabel'!F2="","",ROUND('Oude Loontabel'!F2,2))</f>
        <v/>
      </c>
      <c r="G2" s="50" t="str">
        <f>IF('Oude Loontabel'!G2="","",ROUND('Oude Loontabel'!G2,2))</f>
        <v/>
      </c>
      <c r="H2" s="50" t="str">
        <f>IF('Oude Loontabel'!H2="","",ROUND('Oude Loontabel'!H2,2))</f>
        <v/>
      </c>
      <c r="I2" s="50" t="str">
        <f>IF('Oude Loontabel'!I2="","",ROUND('Oude Loontabel'!I2,2))</f>
        <v/>
      </c>
      <c r="J2" s="50" t="str">
        <f>IF('Oude Loontabel'!J2="","",ROUND('Oude Loontabel'!J2,2))</f>
        <v/>
      </c>
    </row>
    <row r="3" spans="1:10" x14ac:dyDescent="0.25">
      <c r="A3" s="25" t="s">
        <v>47</v>
      </c>
      <c r="B3" s="50">
        <f>IF('Oude Loontabel'!B3="","",ROUND('Oude Loontabel'!B3,2))</f>
        <v>5.07</v>
      </c>
      <c r="C3" s="50">
        <f>IF('Oude Loontabel'!C3="","",ROUND('Oude Loontabel'!C3,2))</f>
        <v>5.13</v>
      </c>
      <c r="D3" s="50">
        <f>IF('Oude Loontabel'!D3="","",ROUND('Oude Loontabel'!D3,2))</f>
        <v>5.2</v>
      </c>
      <c r="E3" s="50">
        <f>IF('Oude Loontabel'!E3="","",ROUND('Oude Loontabel'!E3,2))</f>
        <v>5.26</v>
      </c>
      <c r="F3" s="51" t="str">
        <f>IF('Oude Loontabel'!F3="","",ROUND('Oude Loontabel'!F3,2))</f>
        <v/>
      </c>
      <c r="G3" s="51" t="str">
        <f>IF('Oude Loontabel'!G3="","",ROUND('Oude Loontabel'!G3,2))</f>
        <v/>
      </c>
      <c r="H3" s="51" t="str">
        <f>IF('Oude Loontabel'!H3="","",ROUND('Oude Loontabel'!H3,2))</f>
        <v/>
      </c>
      <c r="I3" s="51" t="str">
        <f>IF('Oude Loontabel'!I3="","",ROUND('Oude Loontabel'!I3,2))</f>
        <v/>
      </c>
      <c r="J3" s="51" t="str">
        <f>IF('Oude Loontabel'!J3="","",ROUND('Oude Loontabel'!J3,2))</f>
        <v/>
      </c>
    </row>
    <row r="4" spans="1:10" x14ac:dyDescent="0.25">
      <c r="A4" s="25" t="s">
        <v>48</v>
      </c>
      <c r="B4" s="50">
        <f>IF('Oude Loontabel'!B4="","",ROUND('Oude Loontabel'!B4,2))</f>
        <v>5.81</v>
      </c>
      <c r="C4" s="50">
        <f>IF('Oude Loontabel'!C4="","",ROUND('Oude Loontabel'!C4,2))</f>
        <v>5.87</v>
      </c>
      <c r="D4" s="50">
        <f>IF('Oude Loontabel'!D4="","",ROUND('Oude Loontabel'!D4,2))</f>
        <v>5.96</v>
      </c>
      <c r="E4" s="50">
        <f>IF('Oude Loontabel'!E4="","",ROUND('Oude Loontabel'!E4,2))</f>
        <v>6.02</v>
      </c>
      <c r="F4" s="50">
        <f>IF('Oude Loontabel'!F4="","",ROUND('Oude Loontabel'!F4,2))</f>
        <v>6.07</v>
      </c>
      <c r="G4" s="51" t="str">
        <f>IF('Oude Loontabel'!G4="","",ROUND('Oude Loontabel'!G4,2))</f>
        <v/>
      </c>
      <c r="H4" s="51" t="str">
        <f>IF('Oude Loontabel'!H4="","",ROUND('Oude Loontabel'!H4,2))</f>
        <v/>
      </c>
      <c r="I4" s="51" t="str">
        <f>IF('Oude Loontabel'!I4="","",ROUND('Oude Loontabel'!I4,2))</f>
        <v/>
      </c>
      <c r="J4" s="51" t="str">
        <f>IF('Oude Loontabel'!J4="","",ROUND('Oude Loontabel'!J4,2))</f>
        <v/>
      </c>
    </row>
    <row r="5" spans="1:10" x14ac:dyDescent="0.25">
      <c r="A5" s="25" t="s">
        <v>49</v>
      </c>
      <c r="B5" s="50">
        <f>IF('Oude Loontabel'!B5="","",ROUND('Oude Loontabel'!B5,2))</f>
        <v>7.36</v>
      </c>
      <c r="C5" s="50">
        <f>IF('Oude Loontabel'!C5="","",ROUND('Oude Loontabel'!C5,2))</f>
        <v>7.43</v>
      </c>
      <c r="D5" s="50">
        <f>IF('Oude Loontabel'!D5="","",ROUND('Oude Loontabel'!D5,2))</f>
        <v>7.54</v>
      </c>
      <c r="E5" s="50">
        <f>IF('Oude Loontabel'!E5="","",ROUND('Oude Loontabel'!E5,2))</f>
        <v>7.61</v>
      </c>
      <c r="F5" s="50">
        <f>IF('Oude Loontabel'!F5="","",ROUND('Oude Loontabel'!F5,2))</f>
        <v>7.69</v>
      </c>
      <c r="G5" s="51" t="str">
        <f>IF('Oude Loontabel'!G5="","",ROUND('Oude Loontabel'!G5,2))</f>
        <v/>
      </c>
      <c r="H5" s="51" t="str">
        <f>IF('Oude Loontabel'!H5="","",ROUND('Oude Loontabel'!H5,2))</f>
        <v/>
      </c>
      <c r="I5" s="51" t="str">
        <f>IF('Oude Loontabel'!I5="","",ROUND('Oude Loontabel'!I5,2))</f>
        <v/>
      </c>
      <c r="J5" s="51" t="str">
        <f>IF('Oude Loontabel'!J5="","",ROUND('Oude Loontabel'!J5,2))</f>
        <v/>
      </c>
    </row>
    <row r="6" spans="1:10" x14ac:dyDescent="0.25">
      <c r="A6" s="25" t="s">
        <v>50</v>
      </c>
      <c r="B6" s="50">
        <f>IF('Oude Loontabel'!B6="","",ROUND('Oude Loontabel'!B6,2))</f>
        <v>8.83</v>
      </c>
      <c r="C6" s="50">
        <f>IF('Oude Loontabel'!C6="","",ROUND('Oude Loontabel'!C6,2))</f>
        <v>8.91</v>
      </c>
      <c r="D6" s="50">
        <f>IF('Oude Loontabel'!D6="","",ROUND('Oude Loontabel'!D6,2))</f>
        <v>9.0500000000000007</v>
      </c>
      <c r="E6" s="50">
        <f>IF('Oude Loontabel'!E6="","",ROUND('Oude Loontabel'!E6,2))</f>
        <v>9.14</v>
      </c>
      <c r="F6" s="50">
        <f>IF('Oude Loontabel'!F6="","",ROUND('Oude Loontabel'!F6,2))</f>
        <v>9.2200000000000006</v>
      </c>
      <c r="G6" s="50">
        <f>IF('Oude Loontabel'!G6="","",ROUND('Oude Loontabel'!G6,2))</f>
        <v>9.32</v>
      </c>
      <c r="H6" s="51">
        <f>IF('Oude Loontabel'!H6="","",ROUND('Oude Loontabel'!H6,2))</f>
        <v>9.51</v>
      </c>
      <c r="I6" s="51" t="str">
        <f>IF('Oude Loontabel'!I6="","",ROUND('Oude Loontabel'!I6,2))</f>
        <v/>
      </c>
      <c r="J6" s="51" t="str">
        <f>IF('Oude Loontabel'!J6="","",ROUND('Oude Loontabel'!J6,2))</f>
        <v/>
      </c>
    </row>
    <row r="7" spans="1:10" x14ac:dyDescent="0.25">
      <c r="A7" s="25" t="s">
        <v>51</v>
      </c>
      <c r="B7" s="50">
        <f>IF('Oude Loontabel'!B7="","",ROUND('Oude Loontabel'!B7,2))</f>
        <v>11.77</v>
      </c>
      <c r="C7" s="50">
        <f>IF('Oude Loontabel'!C7="","",ROUND('Oude Loontabel'!C7,2))</f>
        <v>11.88</v>
      </c>
      <c r="D7" s="50">
        <f>IF('Oude Loontabel'!D7="","",ROUND('Oude Loontabel'!D7,2))</f>
        <v>12.06</v>
      </c>
      <c r="E7" s="50">
        <f>IF('Oude Loontabel'!E7="","",ROUND('Oude Loontabel'!E7,2))</f>
        <v>12.18</v>
      </c>
      <c r="F7" s="50">
        <f>IF('Oude Loontabel'!F7="","",ROUND('Oude Loontabel'!F7,2))</f>
        <v>12.31</v>
      </c>
      <c r="G7" s="50">
        <f>IF('Oude Loontabel'!G7="","",ROUND('Oude Loontabel'!G7,2))</f>
        <v>12.43</v>
      </c>
      <c r="H7" s="51">
        <f>IF('Oude Loontabel'!H7="","",ROUND('Oude Loontabel'!H7,2))</f>
        <v>12.68</v>
      </c>
      <c r="I7" s="51" t="str">
        <f>IF('Oude Loontabel'!I7="","",ROUND('Oude Loontabel'!I7,2))</f>
        <v/>
      </c>
      <c r="J7" s="51" t="str">
        <f>IF('Oude Loontabel'!J7="","",ROUND('Oude Loontabel'!J7,2))</f>
        <v/>
      </c>
    </row>
    <row r="8" spans="1:10" x14ac:dyDescent="0.25">
      <c r="A8" s="26" t="s">
        <v>52</v>
      </c>
      <c r="B8" s="52">
        <f>IF('Oude Loontabel'!B8="","",ROUND('Oude Loontabel'!B8,2))</f>
        <v>14.71</v>
      </c>
      <c r="C8" s="52">
        <f>IF('Oude Loontabel'!C8="","",ROUND('Oude Loontabel'!C8,2))</f>
        <v>14.86</v>
      </c>
      <c r="D8" s="52">
        <f>IF('Oude Loontabel'!D8="","",ROUND('Oude Loontabel'!D8,2))</f>
        <v>15.08</v>
      </c>
      <c r="E8" s="52">
        <f>IF('Oude Loontabel'!E8="","",ROUND('Oude Loontabel'!E8,2))</f>
        <v>15.23</v>
      </c>
      <c r="F8" s="52">
        <f>IF('Oude Loontabel'!F8="","",ROUND('Oude Loontabel'!F8,2))</f>
        <v>15.38</v>
      </c>
      <c r="G8" s="52">
        <f>IF('Oude Loontabel'!G8="","",ROUND('Oude Loontabel'!G8,2))</f>
        <v>15.53</v>
      </c>
      <c r="H8" s="52">
        <f>IF('Oude Loontabel'!H8="","",ROUND('Oude Loontabel'!H8,2))</f>
        <v>15.86</v>
      </c>
      <c r="I8" s="52">
        <f>IF('Oude Loontabel'!I8="","",ROUND('Oude Loontabel'!I8,2))</f>
        <v>16.02</v>
      </c>
      <c r="J8" s="52">
        <f>IF('Oude Loontabel'!J8="","",ROUND('Oude Loontabel'!J8,2))</f>
        <v>16.18</v>
      </c>
    </row>
    <row r="9" spans="1:10" x14ac:dyDescent="0.25">
      <c r="A9" s="26">
        <v>1</v>
      </c>
      <c r="B9" s="50">
        <f>IF('Oude Loontabel'!B9="","",ROUND('Oude Loontabel'!B9,2))</f>
        <v>14.86</v>
      </c>
      <c r="C9" s="50">
        <f>IF('Oude Loontabel'!C9="","",ROUND('Oude Loontabel'!C9,2))</f>
        <v>15.01</v>
      </c>
      <c r="D9" s="50">
        <f>IF('Oude Loontabel'!D9="","",ROUND('Oude Loontabel'!D9,2))</f>
        <v>15.31</v>
      </c>
      <c r="E9" s="50">
        <f>IF('Oude Loontabel'!E9="","",ROUND('Oude Loontabel'!E9,2))</f>
        <v>15.46</v>
      </c>
      <c r="F9" s="50">
        <f>IF('Oude Loontabel'!F9="","",ROUND('Oude Loontabel'!F9,2))</f>
        <v>15.61</v>
      </c>
      <c r="G9" s="50">
        <f>IF('Oude Loontabel'!G9="","",ROUND('Oude Loontabel'!G9,2))</f>
        <v>15.85</v>
      </c>
      <c r="H9" s="51">
        <f>IF('Oude Loontabel'!H9="","",ROUND('Oude Loontabel'!H9,2))</f>
        <v>16.22</v>
      </c>
      <c r="I9" s="51">
        <f>IF('Oude Loontabel'!I9="","",ROUND('Oude Loontabel'!I9,2))</f>
        <v>16.96</v>
      </c>
      <c r="J9" s="51">
        <f>IF('Oude Loontabel'!J9="","",ROUND('Oude Loontabel'!J9,2))</f>
        <v>17.52</v>
      </c>
    </row>
    <row r="10" spans="1:10" x14ac:dyDescent="0.25">
      <c r="A10" s="26">
        <v>2</v>
      </c>
      <c r="B10" s="50">
        <f>IF('Oude Loontabel'!B10="","",ROUND('Oude Loontabel'!B10,2))</f>
        <v>15.01</v>
      </c>
      <c r="C10" s="50">
        <f>IF('Oude Loontabel'!C10="","",ROUND('Oude Loontabel'!C10,2))</f>
        <v>15.16</v>
      </c>
      <c r="D10" s="50">
        <f>IF('Oude Loontabel'!D10="","",ROUND('Oude Loontabel'!D10,2))</f>
        <v>15.53</v>
      </c>
      <c r="E10" s="50">
        <f>IF('Oude Loontabel'!E10="","",ROUND('Oude Loontabel'!E10,2))</f>
        <v>15.69</v>
      </c>
      <c r="F10" s="50">
        <f>IF('Oude Loontabel'!F10="","",ROUND('Oude Loontabel'!F10,2))</f>
        <v>15.85</v>
      </c>
      <c r="G10" s="50">
        <f>IF('Oude Loontabel'!G10="","",ROUND('Oude Loontabel'!G10,2))</f>
        <v>16.16</v>
      </c>
      <c r="H10" s="51">
        <f>IF('Oude Loontabel'!H10="","",ROUND('Oude Loontabel'!H10,2))</f>
        <v>16.600000000000001</v>
      </c>
      <c r="I10" s="51">
        <f>IF('Oude Loontabel'!I10="","",ROUND('Oude Loontabel'!I10,2))</f>
        <v>18.16</v>
      </c>
      <c r="J10" s="51">
        <f>IF('Oude Loontabel'!J10="","",ROUND('Oude Loontabel'!J10,2))</f>
        <v>19.36</v>
      </c>
    </row>
    <row r="11" spans="1:10" x14ac:dyDescent="0.25">
      <c r="A11" s="26">
        <v>3</v>
      </c>
      <c r="B11" s="50">
        <f>IF('Oude Loontabel'!B11="","",ROUND('Oude Loontabel'!B11,2))</f>
        <v>15.16</v>
      </c>
      <c r="C11" s="50">
        <f>IF('Oude Loontabel'!C11="","",ROUND('Oude Loontabel'!C11,2))</f>
        <v>15.31</v>
      </c>
      <c r="D11" s="50">
        <f>IF('Oude Loontabel'!D11="","",ROUND('Oude Loontabel'!D11,2))</f>
        <v>15.77</v>
      </c>
      <c r="E11" s="50">
        <f>IF('Oude Loontabel'!E11="","",ROUND('Oude Loontabel'!E11,2))</f>
        <v>15.93</v>
      </c>
      <c r="F11" s="50">
        <f>IF('Oude Loontabel'!F11="","",ROUND('Oude Loontabel'!F11,2))</f>
        <v>16.079999999999998</v>
      </c>
      <c r="G11" s="50">
        <f>IF('Oude Loontabel'!G11="","",ROUND('Oude Loontabel'!G11,2))</f>
        <v>16.48</v>
      </c>
      <c r="H11" s="51">
        <f>IF('Oude Loontabel'!H11="","",ROUND('Oude Loontabel'!H11,2))</f>
        <v>16.97</v>
      </c>
      <c r="I11" s="51">
        <f>IF('Oude Loontabel'!I11="","",ROUND('Oude Loontabel'!I11,2))</f>
        <v>18.88</v>
      </c>
      <c r="J11" s="51">
        <f>IF('Oude Loontabel'!J11="","",ROUND('Oude Loontabel'!J11,2))</f>
        <v>20.329999999999998</v>
      </c>
    </row>
    <row r="12" spans="1:10" x14ac:dyDescent="0.25">
      <c r="A12" s="26">
        <v>4</v>
      </c>
      <c r="B12" s="53">
        <f>IF('Oude Loontabel'!B12="","",ROUND('Oude Loontabel'!B12,2))</f>
        <v>15.46</v>
      </c>
      <c r="C12" s="53">
        <f>IF('Oude Loontabel'!C12="","",ROUND('Oude Loontabel'!C12,2))</f>
        <v>15.61</v>
      </c>
      <c r="D12" s="50">
        <f>IF('Oude Loontabel'!D12="","",ROUND('Oude Loontabel'!D12,2))</f>
        <v>16.010000000000002</v>
      </c>
      <c r="E12" s="50">
        <f>IF('Oude Loontabel'!E12="","",ROUND('Oude Loontabel'!E12,2))</f>
        <v>16.170000000000002</v>
      </c>
      <c r="F12" s="50">
        <f>IF('Oude Loontabel'!F12="","",ROUND('Oude Loontabel'!F12,2))</f>
        <v>16.399999999999999</v>
      </c>
      <c r="G12" s="50">
        <f>IF('Oude Loontabel'!G12="","",ROUND('Oude Loontabel'!G12,2))</f>
        <v>16.809999999999999</v>
      </c>
      <c r="H12" s="51">
        <f>IF('Oude Loontabel'!H12="","",ROUND('Oude Loontabel'!H12,2))</f>
        <v>17.37</v>
      </c>
      <c r="I12" s="51">
        <f>IF('Oude Loontabel'!I12="","",ROUND('Oude Loontabel'!I12,2))</f>
        <v>19.64</v>
      </c>
      <c r="J12" s="51">
        <f>IF('Oude Loontabel'!J12="","",ROUND('Oude Loontabel'!J12,2))</f>
        <v>21.35</v>
      </c>
    </row>
    <row r="13" spans="1:10" x14ac:dyDescent="0.25">
      <c r="A13" s="26">
        <v>5</v>
      </c>
      <c r="B13" s="53">
        <f>IF('Oude Loontabel'!B13="","",ROUND('Oude Loontabel'!B13,2))</f>
        <v>15.77</v>
      </c>
      <c r="C13" s="53">
        <f>IF('Oude Loontabel'!C13="","",ROUND('Oude Loontabel'!C13,2))</f>
        <v>15.93</v>
      </c>
      <c r="D13" s="53">
        <f>IF('Oude Loontabel'!D13="","",ROUND('Oude Loontabel'!D13,2))</f>
        <v>16.329999999999998</v>
      </c>
      <c r="E13" s="50">
        <f>IF('Oude Loontabel'!E13="","",ROUND('Oude Loontabel'!E13,2))</f>
        <v>16.489999999999998</v>
      </c>
      <c r="F13" s="50">
        <f>IF('Oude Loontabel'!F13="","",ROUND('Oude Loontabel'!F13,2))</f>
        <v>16.73</v>
      </c>
      <c r="G13" s="50">
        <f>IF('Oude Loontabel'!G13="","",ROUND('Oude Loontabel'!G13,2))</f>
        <v>17.149999999999999</v>
      </c>
      <c r="H13" s="51">
        <f>IF('Oude Loontabel'!H13="","",ROUND('Oude Loontabel'!H13,2))</f>
        <v>17.77</v>
      </c>
      <c r="I13" s="51">
        <f>IF('Oude Loontabel'!I13="","",ROUND('Oude Loontabel'!I13,2))</f>
        <v>20.420000000000002</v>
      </c>
      <c r="J13" s="51">
        <f>IF('Oude Loontabel'!J13="","",ROUND('Oude Loontabel'!J13,2))</f>
        <v>22.41</v>
      </c>
    </row>
    <row r="14" spans="1:10" x14ac:dyDescent="0.25">
      <c r="A14" s="25">
        <v>6</v>
      </c>
      <c r="B14" s="53">
        <f>IF('Oude Loontabel'!B14="","",ROUND('Oude Loontabel'!B14,2))</f>
        <v>16.09</v>
      </c>
      <c r="C14" s="53">
        <f>IF('Oude Loontabel'!C14="","",ROUND('Oude Loontabel'!C14,2))</f>
        <v>16.239999999999998</v>
      </c>
      <c r="D14" s="53">
        <f>IF('Oude Loontabel'!D14="","",ROUND('Oude Loontabel'!D14,2))</f>
        <v>16.649999999999999</v>
      </c>
      <c r="E14" s="50">
        <f>IF('Oude Loontabel'!E14="","",ROUND('Oude Loontabel'!E14,2))</f>
        <v>16.82</v>
      </c>
      <c r="F14" s="50">
        <f>IF('Oude Loontabel'!F14="","",ROUND('Oude Loontabel'!F14,2))</f>
        <v>17.07</v>
      </c>
      <c r="G14" s="50">
        <f>IF('Oude Loontabel'!G14="","",ROUND('Oude Loontabel'!G14,2))</f>
        <v>17.489999999999998</v>
      </c>
      <c r="H14" s="51">
        <f>IF('Oude Loontabel'!H14="","",ROUND('Oude Loontabel'!H14,2))</f>
        <v>18.18</v>
      </c>
      <c r="I14" s="51">
        <f>IF('Oude Loontabel'!I14="","",ROUND('Oude Loontabel'!I14,2))</f>
        <v>21.24</v>
      </c>
      <c r="J14" s="51">
        <f>IF('Oude Loontabel'!J14="","",ROUND('Oude Loontabel'!J14,2))</f>
        <v>23.53</v>
      </c>
    </row>
    <row r="15" spans="1:10" x14ac:dyDescent="0.25">
      <c r="A15" s="25">
        <v>7</v>
      </c>
      <c r="B15" s="51" t="str">
        <f>IF('Oude Loontabel'!B15="","",ROUND('Oude Loontabel'!B15,2))</f>
        <v/>
      </c>
      <c r="C15" s="53">
        <f>IF('Oude Loontabel'!C15="","",ROUND('Oude Loontabel'!C15,2))</f>
        <v>16.57</v>
      </c>
      <c r="D15" s="53">
        <f>IF('Oude Loontabel'!D15="","",ROUND('Oude Loontabel'!D15,2))</f>
        <v>16.989999999999998</v>
      </c>
      <c r="E15" s="53">
        <f>IF('Oude Loontabel'!E15="","",ROUND('Oude Loontabel'!E15,2))</f>
        <v>17.16</v>
      </c>
      <c r="F15" s="50">
        <f>IF('Oude Loontabel'!F15="","",ROUND('Oude Loontabel'!F15,2))</f>
        <v>17.399999999999999</v>
      </c>
      <c r="G15" s="50">
        <f>IF('Oude Loontabel'!G15="","",ROUND('Oude Loontabel'!G15,2))</f>
        <v>17.84</v>
      </c>
      <c r="H15" s="51">
        <f>IF('Oude Loontabel'!H15="","",ROUND('Oude Loontabel'!H15,2))</f>
        <v>18.600000000000001</v>
      </c>
      <c r="I15" s="51">
        <f>IF('Oude Loontabel'!I15="","",ROUND('Oude Loontabel'!I15,2))</f>
        <v>22.09</v>
      </c>
      <c r="J15" s="51">
        <f>IF('Oude Loontabel'!J15="","",ROUND('Oude Loontabel'!J15,2))</f>
        <v>24.71</v>
      </c>
    </row>
    <row r="16" spans="1:10" x14ac:dyDescent="0.25">
      <c r="A16" s="25">
        <v>8</v>
      </c>
      <c r="B16" s="51" t="str">
        <f>IF('Oude Loontabel'!B16="","",ROUND('Oude Loontabel'!B16,2))</f>
        <v/>
      </c>
      <c r="C16" s="51" t="str">
        <f>IF('Oude Loontabel'!C16="","",ROUND('Oude Loontabel'!C16,2))</f>
        <v/>
      </c>
      <c r="D16" s="53">
        <f>IF('Oude Loontabel'!D16="","",ROUND('Oude Loontabel'!D16,2))</f>
        <v>17.329999999999998</v>
      </c>
      <c r="E16" s="53">
        <f>IF('Oude Loontabel'!E16="","",ROUND('Oude Loontabel'!E16,2))</f>
        <v>17.5</v>
      </c>
      <c r="F16" s="50">
        <f>IF('Oude Loontabel'!F16="","",ROUND('Oude Loontabel'!F16,2))</f>
        <v>17.760000000000002</v>
      </c>
      <c r="G16" s="50">
        <f>IF('Oude Loontabel'!G16="","",ROUND('Oude Loontabel'!G16,2))</f>
        <v>18.2</v>
      </c>
      <c r="H16" s="51">
        <f>IF('Oude Loontabel'!H16="","",ROUND('Oude Loontabel'!H16,2))</f>
        <v>19.02</v>
      </c>
      <c r="I16" s="51">
        <f>IF('Oude Loontabel'!I16="","",ROUND('Oude Loontabel'!I16,2))</f>
        <v>22.97</v>
      </c>
      <c r="J16" s="51">
        <f>IF('Oude Loontabel'!J16="","",ROUND('Oude Loontabel'!J16,2))</f>
        <v>25.95</v>
      </c>
    </row>
    <row r="17" spans="1:10" x14ac:dyDescent="0.25">
      <c r="A17" s="25">
        <v>9</v>
      </c>
      <c r="B17" s="51" t="str">
        <f>IF('Oude Loontabel'!B17="","",ROUND('Oude Loontabel'!B17,2))</f>
        <v/>
      </c>
      <c r="C17" s="51" t="str">
        <f>IF('Oude Loontabel'!C17="","",ROUND('Oude Loontabel'!C17,2))</f>
        <v/>
      </c>
      <c r="D17" s="51" t="str">
        <f>IF('Oude Loontabel'!D17="","",ROUND('Oude Loontabel'!D17,2))</f>
        <v/>
      </c>
      <c r="E17" s="53">
        <f>IF('Oude Loontabel'!E17="","",ROUND('Oude Loontabel'!E17,2))</f>
        <v>17.850000000000001</v>
      </c>
      <c r="F17" s="53">
        <f>IF('Oude Loontabel'!F17="","",ROUND('Oude Loontabel'!F17,2))</f>
        <v>18.11</v>
      </c>
      <c r="G17" s="53">
        <f>IF('Oude Loontabel'!G17="","",ROUND('Oude Loontabel'!G17,2))</f>
        <v>18.559999999999999</v>
      </c>
      <c r="H17" s="51">
        <f>IF('Oude Loontabel'!H17="","",ROUND('Oude Loontabel'!H17,2))</f>
        <v>19.46</v>
      </c>
      <c r="I17" s="51">
        <f>IF('Oude Loontabel'!I17="","",ROUND('Oude Loontabel'!I17,2))</f>
        <v>23.89</v>
      </c>
      <c r="J17" s="51">
        <f>IF('Oude Loontabel'!J17="","",ROUND('Oude Loontabel'!J17,2))</f>
        <v>27.24</v>
      </c>
    </row>
    <row r="18" spans="1:10" x14ac:dyDescent="0.25">
      <c r="A18" s="25">
        <v>10</v>
      </c>
      <c r="B18" s="51" t="str">
        <f>IF('Oude Loontabel'!B18="","",ROUND('Oude Loontabel'!B18,2))</f>
        <v/>
      </c>
      <c r="C18" s="51" t="str">
        <f>IF('Oude Loontabel'!C18="","",ROUND('Oude Loontabel'!C18,2))</f>
        <v/>
      </c>
      <c r="D18" s="51" t="str">
        <f>IF('Oude Loontabel'!D18="","",ROUND('Oude Loontabel'!D18,2))</f>
        <v/>
      </c>
      <c r="E18" s="53">
        <f>IF('Oude Loontabel'!E18="","",ROUND('Oude Loontabel'!E18,2))</f>
        <v>18.21</v>
      </c>
      <c r="F18" s="53">
        <f>IF('Oude Loontabel'!F18="","",ROUND('Oude Loontabel'!F18,2))</f>
        <v>18.48</v>
      </c>
      <c r="G18" s="53">
        <f>IF('Oude Loontabel'!G18="","",ROUND('Oude Loontabel'!G18,2))</f>
        <v>18.93</v>
      </c>
      <c r="H18" s="53">
        <f>IF('Oude Loontabel'!H18="","",ROUND('Oude Loontabel'!H18,2))</f>
        <v>19.850000000000001</v>
      </c>
      <c r="I18" s="53">
        <f>IF('Oude Loontabel'!I18="","",ROUND('Oude Loontabel'!I18,2))</f>
        <v>24.36</v>
      </c>
      <c r="J18" s="53">
        <f>IF('Oude Loontabel'!J18="","",ROUND('Oude Loontabel'!J18,2))</f>
        <v>27.79</v>
      </c>
    </row>
    <row r="19" spans="1:10" x14ac:dyDescent="0.25">
      <c r="A19" s="25">
        <v>11</v>
      </c>
      <c r="B19" s="51" t="str">
        <f>IF('Oude Loontabel'!B19="","",ROUND('Oude Loontabel'!B19,2))</f>
        <v/>
      </c>
      <c r="C19" s="51" t="str">
        <f>IF('Oude Loontabel'!C19="","",ROUND('Oude Loontabel'!C19,2))</f>
        <v/>
      </c>
      <c r="D19" s="51" t="str">
        <f>IF('Oude Loontabel'!D19="","",ROUND('Oude Loontabel'!D19,2))</f>
        <v/>
      </c>
      <c r="E19" s="53">
        <f>IF('Oude Loontabel'!E19="","",ROUND('Oude Loontabel'!E19,2))</f>
        <v>18.57</v>
      </c>
      <c r="F19" s="53">
        <f>IF('Oude Loontabel'!F19="","",ROUND('Oude Loontabel'!F19,2))</f>
        <v>18.850000000000001</v>
      </c>
      <c r="G19" s="53">
        <f>IF('Oude Loontabel'!G19="","",ROUND('Oude Loontabel'!G19,2))</f>
        <v>19.309999999999999</v>
      </c>
      <c r="H19" s="53">
        <f>IF('Oude Loontabel'!H19="","",ROUND('Oude Loontabel'!H19,2))</f>
        <v>20.239999999999998</v>
      </c>
      <c r="I19" s="53">
        <f>IF('Oude Loontabel'!I19="","",ROUND('Oude Loontabel'!I19,2))</f>
        <v>24.85</v>
      </c>
      <c r="J19" s="53">
        <f>IF('Oude Loontabel'!J19="","",ROUND('Oude Loontabel'!J19,2))</f>
        <v>28.34</v>
      </c>
    </row>
    <row r="20" spans="1:10" x14ac:dyDescent="0.25">
      <c r="A20" s="25">
        <v>12</v>
      </c>
      <c r="B20" s="51" t="str">
        <f>IF('Oude Loontabel'!B20="","",ROUND('Oude Loontabel'!B20,2))</f>
        <v/>
      </c>
      <c r="C20" s="51" t="str">
        <f>IF('Oude Loontabel'!C20="","",ROUND('Oude Loontabel'!C20,2))</f>
        <v/>
      </c>
      <c r="D20" s="51" t="str">
        <f>IF('Oude Loontabel'!D20="","",ROUND('Oude Loontabel'!D20,2))</f>
        <v/>
      </c>
      <c r="E20" s="51" t="str">
        <f>IF('Oude Loontabel'!E20="","",ROUND('Oude Loontabel'!E20,2))</f>
        <v/>
      </c>
      <c r="F20" s="53">
        <f>IF('Oude Loontabel'!F20="","",ROUND('Oude Loontabel'!F20,2))</f>
        <v>19.22</v>
      </c>
      <c r="G20" s="53">
        <f>IF('Oude Loontabel'!G20="","",ROUND('Oude Loontabel'!G20,2))</f>
        <v>19.7</v>
      </c>
      <c r="H20" s="53">
        <f>IF('Oude Loontabel'!H20="","",ROUND('Oude Loontabel'!H20,2))</f>
        <v>20.65</v>
      </c>
      <c r="I20" s="53">
        <f>IF('Oude Loontabel'!I20="","",ROUND('Oude Loontabel'!I20,2))</f>
        <v>25.35</v>
      </c>
      <c r="J20" s="53">
        <f>IF('Oude Loontabel'!J20="","",ROUND('Oude Loontabel'!J20,2))</f>
        <v>28.91</v>
      </c>
    </row>
    <row r="21" spans="1:10" x14ac:dyDescent="0.25">
      <c r="A21" s="25">
        <v>13</v>
      </c>
      <c r="B21" s="51" t="str">
        <f>IF('Oude Loontabel'!B21="","",ROUND('Oude Loontabel'!B21,2))</f>
        <v/>
      </c>
      <c r="C21" s="51" t="str">
        <f>IF('Oude Loontabel'!C21="","",ROUND('Oude Loontabel'!C21,2))</f>
        <v/>
      </c>
      <c r="D21" s="51" t="str">
        <f>IF('Oude Loontabel'!D21="","",ROUND('Oude Loontabel'!D21,2))</f>
        <v/>
      </c>
      <c r="E21" s="51" t="str">
        <f>IF('Oude Loontabel'!E21="","",ROUND('Oude Loontabel'!E21,2))</f>
        <v/>
      </c>
      <c r="F21" s="53">
        <f>IF('Oude Loontabel'!F21="","",ROUND('Oude Loontabel'!F21,2))</f>
        <v>19.61</v>
      </c>
      <c r="G21" s="53">
        <f>IF('Oude Loontabel'!G21="","",ROUND('Oude Loontabel'!G21,2))</f>
        <v>20.09</v>
      </c>
      <c r="H21" s="53">
        <f>IF('Oude Loontabel'!H21="","",ROUND('Oude Loontabel'!H21,2))</f>
        <v>21.06</v>
      </c>
      <c r="I21" s="53">
        <f>IF('Oude Loontabel'!I21="","",ROUND('Oude Loontabel'!I21,2))</f>
        <v>25.86</v>
      </c>
      <c r="J21" s="53">
        <f>IF('Oude Loontabel'!J21="","",ROUND('Oude Loontabel'!J21,2))</f>
        <v>29.49</v>
      </c>
    </row>
    <row r="22" spans="1:10" x14ac:dyDescent="0.25">
      <c r="A22" s="25">
        <v>14</v>
      </c>
      <c r="B22" s="51" t="str">
        <f>IF('Oude Loontabel'!B22="","",ROUND('Oude Loontabel'!B22,2))</f>
        <v/>
      </c>
      <c r="C22" s="51" t="str">
        <f>IF('Oude Loontabel'!C22="","",ROUND('Oude Loontabel'!C22,2))</f>
        <v/>
      </c>
      <c r="D22" s="51" t="str">
        <f>IF('Oude Loontabel'!D22="","",ROUND('Oude Loontabel'!D22,2))</f>
        <v/>
      </c>
      <c r="E22" s="51" t="str">
        <f>IF('Oude Loontabel'!E22="","",ROUND('Oude Loontabel'!E22,2))</f>
        <v/>
      </c>
      <c r="F22" s="53">
        <f>IF('Oude Loontabel'!F22="","",ROUND('Oude Loontabel'!F22,2))</f>
        <v>20</v>
      </c>
      <c r="G22" s="53">
        <f>IF('Oude Loontabel'!G22="","",ROUND('Oude Loontabel'!G22,2))</f>
        <v>20.5</v>
      </c>
      <c r="H22" s="53">
        <f>IF('Oude Loontabel'!H22="","",ROUND('Oude Loontabel'!H22,2))</f>
        <v>21.48</v>
      </c>
      <c r="I22" s="53">
        <f>IF('Oude Loontabel'!I22="","",ROUND('Oude Loontabel'!I22,2))</f>
        <v>26.37</v>
      </c>
      <c r="J22" s="53">
        <f>IF('Oude Loontabel'!J22="","",ROUND('Oude Loontabel'!J22,2))</f>
        <v>30.08</v>
      </c>
    </row>
    <row r="23" spans="1:10" x14ac:dyDescent="0.25">
      <c r="A23" s="25">
        <v>15</v>
      </c>
      <c r="B23" s="51" t="str">
        <f>IF('Oude Loontabel'!B23="","",ROUND('Oude Loontabel'!B23,2))</f>
        <v/>
      </c>
      <c r="C23" s="51" t="str">
        <f>IF('Oude Loontabel'!C23="","",ROUND('Oude Loontabel'!C23,2))</f>
        <v/>
      </c>
      <c r="D23" s="51" t="str">
        <f>IF('Oude Loontabel'!D23="","",ROUND('Oude Loontabel'!D23,2))</f>
        <v/>
      </c>
      <c r="E23" s="51" t="str">
        <f>IF('Oude Loontabel'!E23="","",ROUND('Oude Loontabel'!E23,2))</f>
        <v/>
      </c>
      <c r="F23" s="51" t="str">
        <f>IF('Oude Loontabel'!F23="","",ROUND('Oude Loontabel'!F23,2))</f>
        <v/>
      </c>
      <c r="G23" s="54" t="str">
        <f>IF('Oude Loontabel'!G23="","",ROUND('Oude Loontabel'!G23,2))</f>
        <v/>
      </c>
      <c r="H23" s="53">
        <f>IF('Oude Loontabel'!H23="","",ROUND('Oude Loontabel'!H23,2))</f>
        <v>21.91</v>
      </c>
      <c r="I23" s="53">
        <f>IF('Oude Loontabel'!I23="","",ROUND('Oude Loontabel'!I23,2))</f>
        <v>26.9</v>
      </c>
      <c r="J23" s="53">
        <f>IF('Oude Loontabel'!J23="","",ROUND('Oude Loontabel'!J23,2))</f>
        <v>30.68</v>
      </c>
    </row>
  </sheetData>
  <sheetProtection algorithmName="SHA-512" hashValue="H+c6+9HuhRnEQ9JZXUZQ7cXxr4Vk/eKEN+BvIS8AWvdgxMd9mPbLgnqTuNtUQTGOCKyYTzxIgInbz0B2vqripA==" saltValue="MqqVPZuVd50D1fi5zOuMcw==" spinCount="100000"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27908-B7AE-4AA9-8385-683F725D5EDD}">
  <dimension ref="A1:J23"/>
  <sheetViews>
    <sheetView workbookViewId="0">
      <selection activeCell="B10" sqref="B10"/>
    </sheetView>
  </sheetViews>
  <sheetFormatPr defaultRowHeight="15" x14ac:dyDescent="0.25"/>
  <sheetData>
    <row r="1" spans="1:10" x14ac:dyDescent="0.25">
      <c r="A1" s="25" t="s">
        <v>30</v>
      </c>
      <c r="B1" s="25" t="s">
        <v>38</v>
      </c>
      <c r="C1" s="25" t="s">
        <v>11</v>
      </c>
      <c r="D1" s="25" t="s">
        <v>39</v>
      </c>
      <c r="E1" s="25" t="s">
        <v>40</v>
      </c>
      <c r="F1" s="25" t="s">
        <v>41</v>
      </c>
      <c r="G1" s="25" t="s">
        <v>42</v>
      </c>
      <c r="H1" s="25" t="s">
        <v>43</v>
      </c>
      <c r="I1" s="25" t="s">
        <v>44</v>
      </c>
      <c r="J1" s="25" t="s">
        <v>45</v>
      </c>
    </row>
    <row r="2" spans="1:10" x14ac:dyDescent="0.25">
      <c r="A2" s="26" t="s">
        <v>46</v>
      </c>
      <c r="B2" s="57">
        <v>4.4110980396158848</v>
      </c>
      <c r="C2" s="58">
        <v>4.4612141367375004</v>
      </c>
      <c r="D2" s="58">
        <v>4.5257136182325004</v>
      </c>
      <c r="E2" s="59"/>
      <c r="F2" s="59"/>
      <c r="G2" s="59"/>
      <c r="H2" s="59"/>
      <c r="I2" s="59"/>
      <c r="J2" s="59"/>
    </row>
    <row r="3" spans="1:10" x14ac:dyDescent="0.25">
      <c r="A3" s="25" t="s">
        <v>47</v>
      </c>
      <c r="B3" s="57">
        <v>5.07</v>
      </c>
      <c r="C3" s="58">
        <v>5.1277087788525</v>
      </c>
      <c r="D3" s="58">
        <v>5.2029581739300008</v>
      </c>
      <c r="E3" s="58">
        <v>5.2567077418424999</v>
      </c>
      <c r="F3" s="59"/>
      <c r="G3" s="59"/>
      <c r="H3" s="59"/>
      <c r="I3" s="59"/>
      <c r="J3" s="59"/>
    </row>
    <row r="4" spans="1:10" x14ac:dyDescent="0.25">
      <c r="A4" s="25" t="s">
        <v>48</v>
      </c>
      <c r="B4" s="57">
        <v>5.8075763134641294</v>
      </c>
      <c r="C4" s="58">
        <v>5.8694528160450004</v>
      </c>
      <c r="D4" s="58">
        <v>5.9554521247050012</v>
      </c>
      <c r="E4" s="58">
        <v>6.0199516062000011</v>
      </c>
      <c r="F4" s="58">
        <v>6.0737011741125011</v>
      </c>
      <c r="G4" s="59"/>
      <c r="H4" s="59"/>
      <c r="I4" s="59"/>
      <c r="J4" s="59"/>
    </row>
    <row r="5" spans="1:10" x14ac:dyDescent="0.25">
      <c r="A5" s="25" t="s">
        <v>49</v>
      </c>
      <c r="B5" s="57">
        <v>7.36</v>
      </c>
      <c r="C5" s="58">
        <v>7.428190285507501</v>
      </c>
      <c r="D5" s="58">
        <v>7.535689421332501</v>
      </c>
      <c r="E5" s="58">
        <v>7.6109388164100018</v>
      </c>
      <c r="F5" s="58">
        <v>7.6861882114875018</v>
      </c>
      <c r="G5" s="59"/>
      <c r="H5" s="59"/>
      <c r="I5" s="59"/>
      <c r="J5" s="59"/>
    </row>
    <row r="6" spans="1:10" x14ac:dyDescent="0.25">
      <c r="A6" s="25" t="s">
        <v>50</v>
      </c>
      <c r="B6" s="57">
        <v>8.8300993319999996</v>
      </c>
      <c r="C6" s="58">
        <v>8.9116783598925</v>
      </c>
      <c r="D6" s="58">
        <v>9.0514272364650008</v>
      </c>
      <c r="E6" s="58">
        <v>9.1374265451250007</v>
      </c>
      <c r="F6" s="58">
        <v>9.2234258537850025</v>
      </c>
      <c r="G6" s="58">
        <v>9.3201750760275015</v>
      </c>
      <c r="H6" s="58">
        <v>9.5136735205125014</v>
      </c>
      <c r="I6" s="59"/>
      <c r="J6" s="59"/>
    </row>
    <row r="7" spans="1:10" x14ac:dyDescent="0.25">
      <c r="A7" s="25" t="s">
        <v>51</v>
      </c>
      <c r="B7" s="57">
        <v>11.769978375000001</v>
      </c>
      <c r="C7" s="58">
        <v>11.878654508662503</v>
      </c>
      <c r="D7" s="58">
        <v>12.061403039565</v>
      </c>
      <c r="E7" s="58">
        <v>12.179652088972501</v>
      </c>
      <c r="F7" s="58">
        <v>12.308651051962501</v>
      </c>
      <c r="G7" s="58">
        <v>12.426900101370004</v>
      </c>
      <c r="H7" s="58">
        <v>12.684898027350002</v>
      </c>
      <c r="I7" s="59"/>
      <c r="J7" s="59"/>
    </row>
    <row r="8" spans="1:10" x14ac:dyDescent="0.25">
      <c r="A8" s="26" t="s">
        <v>52</v>
      </c>
      <c r="B8" s="60">
        <v>14.705881780860002</v>
      </c>
      <c r="C8" s="60">
        <v>14.856380571015002</v>
      </c>
      <c r="D8" s="60">
        <v>15.082128756247501</v>
      </c>
      <c r="E8" s="60">
        <v>15.232627546402501</v>
      </c>
      <c r="F8" s="60">
        <v>15.383126336557503</v>
      </c>
      <c r="G8" s="60">
        <v>15.533625126712501</v>
      </c>
      <c r="H8" s="60">
        <v>15.856122534187502</v>
      </c>
      <c r="I8" s="60">
        <v>16.017371237925001</v>
      </c>
      <c r="J8" s="60">
        <v>16.178619941662504</v>
      </c>
    </row>
    <row r="9" spans="1:10" x14ac:dyDescent="0.25">
      <c r="A9" s="26">
        <v>1</v>
      </c>
      <c r="B9" s="58">
        <v>14.856380571015002</v>
      </c>
      <c r="C9" s="58">
        <v>15.006879361170002</v>
      </c>
      <c r="D9" s="58">
        <v>15.307876941480002</v>
      </c>
      <c r="E9" s="58">
        <v>15.458375731635002</v>
      </c>
      <c r="F9" s="58">
        <v>15.608874521790003</v>
      </c>
      <c r="G9" s="58">
        <v>15.845372620605001</v>
      </c>
      <c r="H9" s="58">
        <v>16.221619595992504</v>
      </c>
      <c r="I9" s="58">
        <v>16.963363633185001</v>
      </c>
      <c r="J9" s="58">
        <v>17.522359139475004</v>
      </c>
    </row>
    <row r="10" spans="1:10" x14ac:dyDescent="0.25">
      <c r="A10" s="26">
        <v>2</v>
      </c>
      <c r="B10" s="58">
        <v>15.006879361170002</v>
      </c>
      <c r="C10" s="58">
        <v>15.157378151325002</v>
      </c>
      <c r="D10" s="58">
        <v>15.533625126712501</v>
      </c>
      <c r="E10" s="58">
        <v>15.69487383045</v>
      </c>
      <c r="F10" s="58">
        <v>15.845372620605001</v>
      </c>
      <c r="G10" s="58">
        <v>16.157120114497499</v>
      </c>
      <c r="H10" s="58">
        <v>16.597866571380003</v>
      </c>
      <c r="I10" s="58">
        <v>18.156604040842502</v>
      </c>
      <c r="J10" s="58">
        <v>19.360594362082509</v>
      </c>
    </row>
    <row r="11" spans="1:10" x14ac:dyDescent="0.25">
      <c r="A11" s="26">
        <v>3</v>
      </c>
      <c r="B11" s="58">
        <v>15.157378151325002</v>
      </c>
      <c r="C11" s="58">
        <v>15.307876941480002</v>
      </c>
      <c r="D11" s="58">
        <v>15.770123225527501</v>
      </c>
      <c r="E11" s="58">
        <v>15.931371929265001</v>
      </c>
      <c r="F11" s="58">
        <v>16.081870719420003</v>
      </c>
      <c r="G11" s="58">
        <v>16.4796175219725</v>
      </c>
      <c r="H11" s="58">
        <v>16.974113546767502</v>
      </c>
      <c r="I11" s="58">
        <v>18.876848250870001</v>
      </c>
      <c r="J11" s="58">
        <v>20.328086584507503</v>
      </c>
    </row>
    <row r="12" spans="1:10" x14ac:dyDescent="0.25">
      <c r="A12" s="26">
        <v>4</v>
      </c>
      <c r="B12" s="61">
        <f>B11*1.02</f>
        <v>15.460525714351503</v>
      </c>
      <c r="C12" s="61">
        <f>C11*1.02</f>
        <v>15.614034480309602</v>
      </c>
      <c r="D12" s="58">
        <v>16.006621324342504</v>
      </c>
      <c r="E12" s="58">
        <v>16.167870028079999</v>
      </c>
      <c r="F12" s="58">
        <v>16.404368126895001</v>
      </c>
      <c r="G12" s="58">
        <v>16.812864843030006</v>
      </c>
      <c r="H12" s="58">
        <v>17.371860349320002</v>
      </c>
      <c r="I12" s="58">
        <v>19.640092115227503</v>
      </c>
      <c r="J12" s="58">
        <v>21.349328374845001</v>
      </c>
    </row>
    <row r="13" spans="1:10" x14ac:dyDescent="0.25">
      <c r="A13" s="26">
        <v>5</v>
      </c>
      <c r="B13" s="61">
        <f>B12*1.02</f>
        <v>15.769736228638534</v>
      </c>
      <c r="C13" s="61">
        <f t="shared" ref="C13:J22" si="0">C12*1.02</f>
        <v>15.926315169915794</v>
      </c>
      <c r="D13" s="61">
        <f t="shared" si="0"/>
        <v>16.326753750829354</v>
      </c>
      <c r="E13" s="58">
        <v>16.490367435555001</v>
      </c>
      <c r="F13" s="58">
        <v>16.726865534370003</v>
      </c>
      <c r="G13" s="58">
        <v>17.146112164087501</v>
      </c>
      <c r="H13" s="58">
        <v>17.769607151872503</v>
      </c>
      <c r="I13" s="58">
        <v>20.424835806750004</v>
      </c>
      <c r="J13" s="58">
        <v>22.413569819512503</v>
      </c>
    </row>
    <row r="14" spans="1:10" x14ac:dyDescent="0.25">
      <c r="A14" s="25">
        <v>6</v>
      </c>
      <c r="B14" s="61">
        <v>16.085130953211301</v>
      </c>
      <c r="C14" s="61">
        <f t="shared" si="0"/>
        <v>16.244841473314111</v>
      </c>
      <c r="D14" s="61">
        <f t="shared" si="0"/>
        <v>16.653288825845941</v>
      </c>
      <c r="E14" s="58">
        <v>16.8236147566125</v>
      </c>
      <c r="F14" s="58">
        <v>17.069265000000001</v>
      </c>
      <c r="G14" s="58">
        <v>17.490109398727505</v>
      </c>
      <c r="H14" s="58">
        <v>18.178103868007501</v>
      </c>
      <c r="I14" s="58">
        <v>21.241829239020007</v>
      </c>
      <c r="J14" s="58">
        <v>23.531560832092506</v>
      </c>
    </row>
    <row r="15" spans="1:10" x14ac:dyDescent="0.25">
      <c r="A15" s="25">
        <v>7</v>
      </c>
      <c r="B15" s="59"/>
      <c r="C15" s="61">
        <v>16.56973830278039</v>
      </c>
      <c r="D15" s="61">
        <f t="shared" si="0"/>
        <v>16.986354602362859</v>
      </c>
      <c r="E15" s="61">
        <f t="shared" si="0"/>
        <v>17.16008705174475</v>
      </c>
      <c r="F15" s="58">
        <v>17.404110090067505</v>
      </c>
      <c r="G15" s="58">
        <v>17.844856546950002</v>
      </c>
      <c r="H15" s="58">
        <v>18.597350497725007</v>
      </c>
      <c r="I15" s="58">
        <v>22.091072412037505</v>
      </c>
      <c r="J15" s="58">
        <v>24.714051326167503</v>
      </c>
    </row>
    <row r="16" spans="1:10" x14ac:dyDescent="0.25">
      <c r="A16" s="25">
        <v>8</v>
      </c>
      <c r="B16" s="59"/>
      <c r="C16" s="59"/>
      <c r="D16" s="61">
        <v>17.326081694410117</v>
      </c>
      <c r="E16" s="61">
        <f t="shared" si="0"/>
        <v>17.503288792779646</v>
      </c>
      <c r="F16" s="58">
        <v>17.758857238289998</v>
      </c>
      <c r="G16" s="58">
        <v>18.199603695172502</v>
      </c>
      <c r="H16" s="58">
        <v>19.016597127442505</v>
      </c>
      <c r="I16" s="58">
        <v>22.972565325802506</v>
      </c>
      <c r="J16" s="58">
        <v>25.950291388155005</v>
      </c>
    </row>
    <row r="17" spans="1:10" x14ac:dyDescent="0.25">
      <c r="A17" s="25">
        <v>9</v>
      </c>
      <c r="B17" s="59"/>
      <c r="C17" s="59"/>
      <c r="D17" s="59"/>
      <c r="E17" s="61">
        <f t="shared" si="0"/>
        <v>17.85335456863524</v>
      </c>
      <c r="F17" s="61">
        <f t="shared" si="0"/>
        <v>18.114034383055799</v>
      </c>
      <c r="G17" s="61">
        <f t="shared" si="0"/>
        <v>18.563595769075953</v>
      </c>
      <c r="H17" s="58">
        <v>19.457343584325006</v>
      </c>
      <c r="I17" s="58">
        <v>23.886307980315003</v>
      </c>
      <c r="J17" s="58">
        <v>27.240281018055004</v>
      </c>
    </row>
    <row r="18" spans="1:10" x14ac:dyDescent="0.25">
      <c r="A18" s="25">
        <v>10</v>
      </c>
      <c r="B18" s="59"/>
      <c r="C18" s="59"/>
      <c r="D18" s="59"/>
      <c r="E18" s="61">
        <f t="shared" si="0"/>
        <v>18.210421660007945</v>
      </c>
      <c r="F18" s="61">
        <f t="shared" si="0"/>
        <v>18.476315070716915</v>
      </c>
      <c r="G18" s="61">
        <f t="shared" si="0"/>
        <v>18.934867684457473</v>
      </c>
      <c r="H18" s="61">
        <f t="shared" si="0"/>
        <v>19.846490456011505</v>
      </c>
      <c r="I18" s="61">
        <f t="shared" si="0"/>
        <v>24.364034139921305</v>
      </c>
      <c r="J18" s="61">
        <f t="shared" si="0"/>
        <v>27.785086638416104</v>
      </c>
    </row>
    <row r="19" spans="1:10" x14ac:dyDescent="0.25">
      <c r="A19" s="25">
        <v>11</v>
      </c>
      <c r="B19" s="59"/>
      <c r="C19" s="59"/>
      <c r="D19" s="59"/>
      <c r="E19" s="61">
        <v>18.5746300932081</v>
      </c>
      <c r="F19" s="61">
        <f t="shared" si="0"/>
        <v>18.845841372131254</v>
      </c>
      <c r="G19" s="61">
        <f t="shared" si="0"/>
        <v>19.313565038146621</v>
      </c>
      <c r="H19" s="61">
        <f t="shared" si="0"/>
        <v>20.243420265131736</v>
      </c>
      <c r="I19" s="61">
        <f t="shared" si="0"/>
        <v>24.851314822719733</v>
      </c>
      <c r="J19" s="61">
        <f t="shared" si="0"/>
        <v>28.340788371184427</v>
      </c>
    </row>
    <row r="20" spans="1:10" x14ac:dyDescent="0.25">
      <c r="A20" s="25">
        <v>12</v>
      </c>
      <c r="B20" s="59"/>
      <c r="C20" s="59"/>
      <c r="D20" s="59"/>
      <c r="E20" s="59"/>
      <c r="F20" s="61">
        <f t="shared" si="0"/>
        <v>19.222758199573878</v>
      </c>
      <c r="G20" s="61">
        <f t="shared" si="0"/>
        <v>19.699836338909552</v>
      </c>
      <c r="H20" s="61">
        <f t="shared" si="0"/>
        <v>20.648288670434372</v>
      </c>
      <c r="I20" s="61">
        <f t="shared" si="0"/>
        <v>25.348341119174126</v>
      </c>
      <c r="J20" s="61">
        <f t="shared" si="0"/>
        <v>28.907604138608114</v>
      </c>
    </row>
    <row r="21" spans="1:10" x14ac:dyDescent="0.25">
      <c r="A21" s="25">
        <v>13</v>
      </c>
      <c r="B21" s="59"/>
      <c r="C21" s="59"/>
      <c r="D21" s="59"/>
      <c r="E21" s="59"/>
      <c r="F21" s="61">
        <f t="shared" si="0"/>
        <v>19.607213363565357</v>
      </c>
      <c r="G21" s="61">
        <f t="shared" si="0"/>
        <v>20.093833065687743</v>
      </c>
      <c r="H21" s="61">
        <f t="shared" si="0"/>
        <v>21.061254443843058</v>
      </c>
      <c r="I21" s="61">
        <f t="shared" si="0"/>
        <v>25.855307941557609</v>
      </c>
      <c r="J21" s="61">
        <f t="shared" si="0"/>
        <v>29.485756221380278</v>
      </c>
    </row>
    <row r="22" spans="1:10" x14ac:dyDescent="0.25">
      <c r="A22" s="25">
        <v>14</v>
      </c>
      <c r="B22" s="59"/>
      <c r="C22" s="59"/>
      <c r="D22" s="59"/>
      <c r="E22" s="59"/>
      <c r="F22" s="61">
        <v>19.999357630836663</v>
      </c>
      <c r="G22" s="61">
        <v>20.495709727001501</v>
      </c>
      <c r="H22" s="61">
        <f t="shared" si="0"/>
        <v>21.482479532719921</v>
      </c>
      <c r="I22" s="61">
        <f t="shared" si="0"/>
        <v>26.37241410038876</v>
      </c>
      <c r="J22" s="61">
        <f t="shared" si="0"/>
        <v>30.075471345807884</v>
      </c>
    </row>
    <row r="23" spans="1:10" x14ac:dyDescent="0.25">
      <c r="A23" s="25">
        <v>15</v>
      </c>
      <c r="B23" s="59"/>
      <c r="C23" s="59"/>
      <c r="D23" s="59"/>
      <c r="E23" s="59"/>
      <c r="F23" s="59"/>
      <c r="G23" s="62"/>
      <c r="H23" s="61">
        <v>21.912129123374321</v>
      </c>
      <c r="I23" s="61">
        <v>26.899862382396535</v>
      </c>
      <c r="J23" s="61">
        <v>30.676980772724043</v>
      </c>
    </row>
  </sheetData>
  <sheetProtection algorithmName="SHA-512" hashValue="d5eXQAAle66Nfa3dqNc7E5FHwY5gTS8Qgi235kpXe9K8+KZvABAies+GOmGSWEHgse83fb2v0NmaVXhbSoqoWA==" saltValue="HeZuwdW/8Isgwp8mlDEAew==" spinCount="100000" sheet="1" objects="1" scenario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F146C-6B07-40FC-B09C-871659190067}">
  <dimension ref="A1:J23"/>
  <sheetViews>
    <sheetView workbookViewId="0">
      <selection activeCell="G17" sqref="G17"/>
    </sheetView>
  </sheetViews>
  <sheetFormatPr defaultRowHeight="15" x14ac:dyDescent="0.25"/>
  <sheetData>
    <row r="1" spans="1:10" x14ac:dyDescent="0.25">
      <c r="A1" s="25" t="s">
        <v>30</v>
      </c>
      <c r="B1" s="25" t="s">
        <v>38</v>
      </c>
      <c r="C1" s="25" t="s">
        <v>11</v>
      </c>
      <c r="D1" s="25" t="s">
        <v>39</v>
      </c>
      <c r="E1" s="25" t="s">
        <v>40</v>
      </c>
      <c r="F1" s="25" t="s">
        <v>41</v>
      </c>
      <c r="G1" s="25" t="s">
        <v>42</v>
      </c>
      <c r="H1" s="25" t="s">
        <v>43</v>
      </c>
      <c r="I1" s="25" t="s">
        <v>44</v>
      </c>
      <c r="J1" s="25" t="s">
        <v>45</v>
      </c>
    </row>
    <row r="2" spans="1:10" x14ac:dyDescent="0.25">
      <c r="A2" s="26" t="s">
        <v>46</v>
      </c>
      <c r="B2" s="50">
        <v>4.5</v>
      </c>
      <c r="C2" s="50">
        <v>4.5459772053355127</v>
      </c>
      <c r="D2" s="50">
        <v>4.611702176978917</v>
      </c>
      <c r="E2" s="51"/>
      <c r="F2" s="51"/>
      <c r="G2" s="51"/>
      <c r="H2" s="51"/>
      <c r="I2" s="51"/>
      <c r="J2" s="51"/>
    </row>
    <row r="3" spans="1:10" x14ac:dyDescent="0.25">
      <c r="A3" s="25" t="s">
        <v>47</v>
      </c>
      <c r="B3" s="50">
        <v>5.17</v>
      </c>
      <c r="C3" s="50">
        <v>5.225135245650697</v>
      </c>
      <c r="D3" s="50">
        <v>5.3018143792346706</v>
      </c>
      <c r="E3" s="50">
        <v>5.3565851889375065</v>
      </c>
      <c r="F3" s="51"/>
      <c r="G3" s="51"/>
      <c r="H3" s="51"/>
      <c r="I3" s="51"/>
      <c r="J3" s="51"/>
    </row>
    <row r="4" spans="1:10" x14ac:dyDescent="0.25">
      <c r="A4" s="25" t="s">
        <v>48</v>
      </c>
      <c r="B4" s="50">
        <v>5.92</v>
      </c>
      <c r="C4" s="50">
        <v>5.9809724195498548</v>
      </c>
      <c r="D4" s="50">
        <v>6.0686057150743959</v>
      </c>
      <c r="E4" s="50">
        <v>6.1343306867178002</v>
      </c>
      <c r="F4" s="50">
        <v>6.1891014964206379</v>
      </c>
      <c r="G4" s="51"/>
      <c r="H4" s="51"/>
      <c r="I4" s="51"/>
      <c r="J4" s="51"/>
    </row>
    <row r="5" spans="1:10" x14ac:dyDescent="0.25">
      <c r="A5" s="25" t="s">
        <v>49</v>
      </c>
      <c r="B5" s="50">
        <v>7.5</v>
      </c>
      <c r="C5" s="50">
        <v>7.5693259009321432</v>
      </c>
      <c r="D5" s="50">
        <v>7.6788675203378176</v>
      </c>
      <c r="E5" s="50">
        <v>7.7555466539217912</v>
      </c>
      <c r="F5" s="50">
        <v>7.8322257875057639</v>
      </c>
      <c r="G5" s="51"/>
      <c r="H5" s="51"/>
      <c r="I5" s="51"/>
      <c r="J5" s="51"/>
    </row>
    <row r="6" spans="1:10" x14ac:dyDescent="0.25">
      <c r="A6" s="25" t="s">
        <v>50</v>
      </c>
      <c r="B6" s="50">
        <v>8.99</v>
      </c>
      <c r="C6" s="50">
        <v>9.0810002487304562</v>
      </c>
      <c r="D6" s="50">
        <v>9.2234043539578341</v>
      </c>
      <c r="E6" s="50">
        <v>9.3110376494823743</v>
      </c>
      <c r="F6" s="50">
        <v>9.3986709450069164</v>
      </c>
      <c r="G6" s="50">
        <v>9.4972584024720224</v>
      </c>
      <c r="H6" s="50">
        <v>9.6944333174022379</v>
      </c>
      <c r="I6" s="51"/>
      <c r="J6" s="51"/>
    </row>
    <row r="7" spans="1:10" x14ac:dyDescent="0.25">
      <c r="A7" s="25" t="s">
        <v>51</v>
      </c>
      <c r="B7" s="50">
        <v>11.99</v>
      </c>
      <c r="C7" s="50">
        <v>12.104348944327089</v>
      </c>
      <c r="D7" s="50">
        <v>12.290569697316734</v>
      </c>
      <c r="E7" s="50">
        <v>12.411065478662978</v>
      </c>
      <c r="F7" s="50">
        <v>12.542515421949787</v>
      </c>
      <c r="G7" s="50">
        <v>12.663011203296033</v>
      </c>
      <c r="H7" s="50">
        <v>12.925911089869651</v>
      </c>
      <c r="I7" s="51"/>
      <c r="J7" s="51"/>
    </row>
    <row r="8" spans="1:10" x14ac:dyDescent="0.25">
      <c r="A8" s="26" t="s">
        <v>52</v>
      </c>
      <c r="B8" s="63">
        <v>14.99</v>
      </c>
      <c r="C8" s="63">
        <v>15.138651801864286</v>
      </c>
      <c r="D8" s="63">
        <v>15.368689202616203</v>
      </c>
      <c r="E8" s="63">
        <v>15.522047469784146</v>
      </c>
      <c r="F8" s="63">
        <v>15.675405736952094</v>
      </c>
      <c r="G8" s="63">
        <v>15.828764004120037</v>
      </c>
      <c r="H8" s="63">
        <v>16.157388862337065</v>
      </c>
      <c r="I8" s="63">
        <v>16.321701291445574</v>
      </c>
      <c r="J8" s="63">
        <v>16.486013720554091</v>
      </c>
    </row>
    <row r="9" spans="1:10" x14ac:dyDescent="0.25">
      <c r="A9" s="26">
        <v>1</v>
      </c>
      <c r="B9" s="50">
        <v>15.138651801864286</v>
      </c>
      <c r="C9" s="50">
        <v>15.29201006903223</v>
      </c>
      <c r="D9" s="50">
        <v>15.598726603368121</v>
      </c>
      <c r="E9" s="50">
        <v>15.752084870536065</v>
      </c>
      <c r="F9" s="50">
        <v>15.905443137704012</v>
      </c>
      <c r="G9" s="50">
        <v>16.146434700396494</v>
      </c>
      <c r="H9" s="50">
        <v>16.529830368316361</v>
      </c>
      <c r="I9" s="50">
        <v>17.285667542215513</v>
      </c>
      <c r="J9" s="50">
        <v>17.855283963125029</v>
      </c>
    </row>
    <row r="10" spans="1:10" x14ac:dyDescent="0.25">
      <c r="A10" s="26">
        <v>2</v>
      </c>
      <c r="B10" s="50">
        <v>15.29201006903223</v>
      </c>
      <c r="C10" s="50">
        <v>15.445368336200175</v>
      </c>
      <c r="D10" s="50">
        <v>15.828764004120037</v>
      </c>
      <c r="E10" s="50">
        <v>15.993076433228548</v>
      </c>
      <c r="F10" s="50">
        <v>16.146434700396494</v>
      </c>
      <c r="G10" s="50">
        <v>16.464105396672949</v>
      </c>
      <c r="H10" s="50">
        <v>16.913226036236221</v>
      </c>
      <c r="I10" s="50">
        <v>18.501579517618509</v>
      </c>
      <c r="J10" s="50">
        <v>19.728445654962073</v>
      </c>
    </row>
    <row r="11" spans="1:10" x14ac:dyDescent="0.25">
      <c r="A11" s="26">
        <v>3</v>
      </c>
      <c r="B11" s="50">
        <v>15.445368336200175</v>
      </c>
      <c r="C11" s="50">
        <v>15.598726603368121</v>
      </c>
      <c r="D11" s="50">
        <v>16.069755566812521</v>
      </c>
      <c r="E11" s="50">
        <v>16.234067995921034</v>
      </c>
      <c r="F11" s="50">
        <v>16.387426263088983</v>
      </c>
      <c r="G11" s="50">
        <v>16.792730254889975</v>
      </c>
      <c r="H11" s="50">
        <v>17.296621704156081</v>
      </c>
      <c r="I11" s="50">
        <v>19.23550836763653</v>
      </c>
      <c r="J11" s="50">
        <v>20.714320229613143</v>
      </c>
    </row>
    <row r="12" spans="1:10" x14ac:dyDescent="0.25">
      <c r="A12" s="26">
        <v>4</v>
      </c>
      <c r="B12" s="53">
        <f>B11*1.02</f>
        <v>15.754275702924179</v>
      </c>
      <c r="C12" s="53">
        <f>C11*1.02</f>
        <v>15.910701135435483</v>
      </c>
      <c r="D12" s="50">
        <v>16.31074712950501</v>
      </c>
      <c r="E12" s="50">
        <v>16.475059558613516</v>
      </c>
      <c r="F12" s="50">
        <v>16.716051121306005</v>
      </c>
      <c r="G12" s="50">
        <v>17.132309275047575</v>
      </c>
      <c r="H12" s="50">
        <v>17.70192569595708</v>
      </c>
      <c r="I12" s="50">
        <v>20.013253865416825</v>
      </c>
      <c r="J12" s="50">
        <v>21.754965613967055</v>
      </c>
    </row>
    <row r="13" spans="1:10" x14ac:dyDescent="0.25">
      <c r="A13" s="26">
        <v>5</v>
      </c>
      <c r="B13" s="53">
        <f>B12*1.02</f>
        <v>16.069361216982664</v>
      </c>
      <c r="C13" s="53">
        <f t="shared" ref="C13:J22" si="0">C12*1.02</f>
        <v>16.228915158144193</v>
      </c>
      <c r="D13" s="53">
        <f t="shared" si="0"/>
        <v>16.636962072095113</v>
      </c>
      <c r="E13" s="50">
        <v>16.803684416830546</v>
      </c>
      <c r="F13" s="50">
        <v>17.044675979523031</v>
      </c>
      <c r="G13" s="50">
        <v>17.471888295205162</v>
      </c>
      <c r="H13" s="50">
        <v>18.107229687758078</v>
      </c>
      <c r="I13" s="50">
        <v>20.812907687078251</v>
      </c>
      <c r="J13" s="50">
        <v>22.839427646083237</v>
      </c>
    </row>
    <row r="14" spans="1:10" x14ac:dyDescent="0.25">
      <c r="A14" s="25">
        <v>6</v>
      </c>
      <c r="B14" s="53">
        <v>16.390748441322316</v>
      </c>
      <c r="C14" s="53">
        <f t="shared" si="0"/>
        <v>16.553493461307077</v>
      </c>
      <c r="D14" s="53">
        <f t="shared" si="0"/>
        <v>16.969701313537016</v>
      </c>
      <c r="E14" s="50">
        <v>17.143263436988136</v>
      </c>
      <c r="F14" s="50">
        <v>17.393581035</v>
      </c>
      <c r="G14" s="50">
        <v>17.822421477303326</v>
      </c>
      <c r="H14" s="50">
        <v>18.523487841499641</v>
      </c>
      <c r="I14" s="50">
        <v>21.645423994561384</v>
      </c>
      <c r="J14" s="50">
        <v>23.97866048790226</v>
      </c>
    </row>
    <row r="15" spans="1:10" x14ac:dyDescent="0.25">
      <c r="A15" s="25">
        <v>7</v>
      </c>
      <c r="B15" s="51"/>
      <c r="C15" s="53">
        <v>16.884563330533219</v>
      </c>
      <c r="D15" s="53">
        <f t="shared" si="0"/>
        <v>17.309095339807754</v>
      </c>
      <c r="E15" s="53">
        <f t="shared" si="0"/>
        <v>17.4861287057279</v>
      </c>
      <c r="F15" s="50">
        <v>17.734788181778786</v>
      </c>
      <c r="G15" s="50">
        <v>18.183908821342051</v>
      </c>
      <c r="H15" s="50">
        <v>18.950700157181782</v>
      </c>
      <c r="I15" s="50">
        <v>22.510802787866215</v>
      </c>
      <c r="J15" s="50">
        <v>25.183618301364682</v>
      </c>
    </row>
    <row r="16" spans="1:10" x14ac:dyDescent="0.25">
      <c r="A16" s="25">
        <v>8</v>
      </c>
      <c r="B16" s="51"/>
      <c r="C16" s="51"/>
      <c r="D16" s="53">
        <v>17.655277246603909</v>
      </c>
      <c r="E16" s="53">
        <f t="shared" si="0"/>
        <v>17.835851279842458</v>
      </c>
      <c r="F16" s="50">
        <v>18.096275525817507</v>
      </c>
      <c r="G16" s="50">
        <v>18.54539616538078</v>
      </c>
      <c r="H16" s="50">
        <v>19.377912472863912</v>
      </c>
      <c r="I16" s="50">
        <v>23.409044066992752</v>
      </c>
      <c r="J16" s="50">
        <v>26.443346924529948</v>
      </c>
    </row>
    <row r="17" spans="1:10" x14ac:dyDescent="0.25">
      <c r="A17" s="25">
        <v>9</v>
      </c>
      <c r="B17" s="51"/>
      <c r="C17" s="51"/>
      <c r="D17" s="51"/>
      <c r="E17" s="53">
        <f t="shared" si="0"/>
        <v>18.192568305439309</v>
      </c>
      <c r="F17" s="53">
        <f t="shared" si="0"/>
        <v>18.458201036333858</v>
      </c>
      <c r="G17" s="53">
        <f t="shared" si="0"/>
        <v>18.916304088688396</v>
      </c>
      <c r="H17" s="50">
        <v>19.827033112427181</v>
      </c>
      <c r="I17" s="50">
        <v>24.340147831940985</v>
      </c>
      <c r="J17" s="50">
        <v>27.757846357398048</v>
      </c>
    </row>
    <row r="18" spans="1:10" x14ac:dyDescent="0.25">
      <c r="A18" s="25">
        <v>10</v>
      </c>
      <c r="B18" s="51"/>
      <c r="C18" s="51"/>
      <c r="D18" s="51"/>
      <c r="E18" s="53">
        <f t="shared" si="0"/>
        <v>18.556419671548095</v>
      </c>
      <c r="F18" s="53">
        <f t="shared" si="0"/>
        <v>18.827365057060536</v>
      </c>
      <c r="G18" s="53">
        <f t="shared" si="0"/>
        <v>19.294630170462163</v>
      </c>
      <c r="H18" s="53">
        <f t="shared" si="0"/>
        <v>20.223573774675724</v>
      </c>
      <c r="I18" s="53">
        <f t="shared" si="0"/>
        <v>24.826950788579804</v>
      </c>
      <c r="J18" s="53">
        <f t="shared" si="0"/>
        <v>28.31300328454601</v>
      </c>
    </row>
    <row r="19" spans="1:10" x14ac:dyDescent="0.25">
      <c r="A19" s="25">
        <v>11</v>
      </c>
      <c r="B19" s="51"/>
      <c r="C19" s="51"/>
      <c r="D19" s="51"/>
      <c r="E19" s="53">
        <v>18.927548064979053</v>
      </c>
      <c r="F19" s="53">
        <f t="shared" si="0"/>
        <v>19.203912358201748</v>
      </c>
      <c r="G19" s="53">
        <f t="shared" si="0"/>
        <v>19.680522773871406</v>
      </c>
      <c r="H19" s="53">
        <f t="shared" si="0"/>
        <v>20.62804525016924</v>
      </c>
      <c r="I19" s="53">
        <f t="shared" si="0"/>
        <v>25.3234898043514</v>
      </c>
      <c r="J19" s="53">
        <f t="shared" si="0"/>
        <v>28.879263350236929</v>
      </c>
    </row>
    <row r="20" spans="1:10" x14ac:dyDescent="0.25">
      <c r="A20" s="25">
        <v>12</v>
      </c>
      <c r="B20" s="51"/>
      <c r="C20" s="51"/>
      <c r="D20" s="51"/>
      <c r="E20" s="51"/>
      <c r="F20" s="53">
        <f t="shared" si="0"/>
        <v>19.587990605365782</v>
      </c>
      <c r="G20" s="53">
        <f t="shared" si="0"/>
        <v>20.074133229348835</v>
      </c>
      <c r="H20" s="53">
        <f t="shared" si="0"/>
        <v>21.040606155172625</v>
      </c>
      <c r="I20" s="53">
        <f t="shared" si="0"/>
        <v>25.829959600438428</v>
      </c>
      <c r="J20" s="53">
        <f t="shared" si="0"/>
        <v>29.456848617241668</v>
      </c>
    </row>
    <row r="21" spans="1:10" x14ac:dyDescent="0.25">
      <c r="A21" s="25">
        <v>13</v>
      </c>
      <c r="B21" s="51"/>
      <c r="C21" s="51"/>
      <c r="D21" s="51"/>
      <c r="E21" s="51"/>
      <c r="F21" s="53">
        <f t="shared" si="0"/>
        <v>19.979750417473099</v>
      </c>
      <c r="G21" s="53">
        <f t="shared" si="0"/>
        <v>20.47561589393581</v>
      </c>
      <c r="H21" s="53">
        <f t="shared" si="0"/>
        <v>21.461418278276078</v>
      </c>
      <c r="I21" s="53">
        <f t="shared" si="0"/>
        <v>26.346558792447198</v>
      </c>
      <c r="J21" s="53">
        <f t="shared" si="0"/>
        <v>30.045985589586504</v>
      </c>
    </row>
    <row r="22" spans="1:10" x14ac:dyDescent="0.25">
      <c r="A22" s="25">
        <v>14</v>
      </c>
      <c r="B22" s="51"/>
      <c r="C22" s="51"/>
      <c r="D22" s="51"/>
      <c r="E22" s="51"/>
      <c r="F22" s="53">
        <v>20.37934542582256</v>
      </c>
      <c r="G22" s="53">
        <v>20.885128211814528</v>
      </c>
      <c r="H22" s="53">
        <f t="shared" si="0"/>
        <v>21.890646643841599</v>
      </c>
      <c r="I22" s="53">
        <f t="shared" si="0"/>
        <v>26.873489968296141</v>
      </c>
      <c r="J22" s="53">
        <f t="shared" si="0"/>
        <v>30.646905301378233</v>
      </c>
    </row>
    <row r="23" spans="1:10" x14ac:dyDescent="0.25">
      <c r="A23" s="25">
        <v>15</v>
      </c>
      <c r="B23" s="51"/>
      <c r="C23" s="51"/>
      <c r="D23" s="51"/>
      <c r="E23" s="51"/>
      <c r="F23" s="51"/>
      <c r="G23" s="54"/>
      <c r="H23" s="53">
        <v>22.32845957671843</v>
      </c>
      <c r="I23" s="53">
        <v>27.410959767662067</v>
      </c>
      <c r="J23" s="53">
        <v>31.259843407405796</v>
      </c>
    </row>
  </sheetData>
  <sheetProtection algorithmName="SHA-512" hashValue="E0ZosarH39ZnLNersg3xO9lsKxH1ep4eE1AIKq7BOeJ3dlo3NFXV37cOku+Roda1s5vJmgUY9qgh3KhrKk4wLg==" saltValue="35Z0ANNE0TVgmPMXLTEXBw=="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4B06ACCE64896489582DBB10F22954C" ma:contentTypeVersion="15" ma:contentTypeDescription="Een nieuw document maken." ma:contentTypeScope="" ma:versionID="7bef43def65cef271bfb5ce12b020120">
  <xsd:schema xmlns:xsd="http://www.w3.org/2001/XMLSchema" xmlns:xs="http://www.w3.org/2001/XMLSchema" xmlns:p="http://schemas.microsoft.com/office/2006/metadata/properties" xmlns:ns2="a02ff630-198f-4943-9e1e-f2ba6f6c8019" xmlns:ns3="2f79260a-15aa-41aa-844a-7b88208b1564" targetNamespace="http://schemas.microsoft.com/office/2006/metadata/properties" ma:root="true" ma:fieldsID="faf594543b1fc9c42f11f7c9c1f21300" ns2:_="" ns3:_="">
    <xsd:import namespace="a02ff630-198f-4943-9e1e-f2ba6f6c8019"/>
    <xsd:import namespace="2f79260a-15aa-41aa-844a-7b88208b156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2ff630-198f-4943-9e1e-f2ba6f6c80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Afbeeldingtags" ma:readOnly="false" ma:fieldId="{5cf76f15-5ced-4ddc-b409-7134ff3c332f}" ma:taxonomyMulti="true" ma:sspId="fa32348b-fa93-4b60-9fb2-036484be3f23"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79260a-15aa-41aa-844a-7b88208b1564"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9" nillable="true" ma:displayName="Taxonomy Catch All Column" ma:hidden="true" ma:list="{bd71912e-ae50-45e6-baba-a3b107c2f7ab}" ma:internalName="TaxCatchAll" ma:showField="CatchAllData" ma:web="2f79260a-15aa-41aa-844a-7b88208b156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f79260a-15aa-41aa-844a-7b88208b1564" xsi:nil="true"/>
    <lcf76f155ced4ddcb4097134ff3c332f xmlns="a02ff630-198f-4943-9e1e-f2ba6f6c801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E7E4C21-3C11-443E-94EE-F997179C897A}">
  <ds:schemaRefs>
    <ds:schemaRef ds:uri="http://schemas.microsoft.com/sharepoint/v3/contenttype/forms"/>
  </ds:schemaRefs>
</ds:datastoreItem>
</file>

<file path=customXml/itemProps2.xml><?xml version="1.0" encoding="utf-8"?>
<ds:datastoreItem xmlns:ds="http://schemas.openxmlformats.org/officeDocument/2006/customXml" ds:itemID="{C9EFDACC-CA6C-4B32-A61C-DB5885B270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2ff630-198f-4943-9e1e-f2ba6f6c8019"/>
    <ds:schemaRef ds:uri="2f79260a-15aa-41aa-844a-7b88208b15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E475F32-F8E7-411E-83F8-F30E1557F161}">
  <ds:schemaRefs>
    <ds:schemaRef ds:uri="http://purl.org/dc/elements/1.1/"/>
    <ds:schemaRef ds:uri="a02ff630-198f-4943-9e1e-f2ba6f6c8019"/>
    <ds:schemaRef ds:uri="http://schemas.microsoft.com/office/2006/metadata/properties"/>
    <ds:schemaRef ds:uri="http://www.w3.org/XML/1998/namespace"/>
    <ds:schemaRef ds:uri="http://purl.org/dc/terms/"/>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2f79260a-15aa-41aa-844a-7b88208b156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vt:i4>
      </vt:variant>
    </vt:vector>
  </HeadingPairs>
  <TitlesOfParts>
    <vt:vector size="6" baseType="lpstr">
      <vt:lpstr>Rekentool</vt:lpstr>
      <vt:lpstr>Rekentool (bulk)</vt:lpstr>
      <vt:lpstr>Match Loontabel</vt:lpstr>
      <vt:lpstr>Oude Loontabel</vt:lpstr>
      <vt:lpstr>Nieuwe Loontabel</vt:lpstr>
      <vt:lpstr>Rekentool!Afdrukbereik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 Drost | INretail</dc:creator>
  <cp:keywords/>
  <dc:description/>
  <cp:lastModifiedBy>Rob Drost | INretail</cp:lastModifiedBy>
  <cp:revision/>
  <dcterms:created xsi:type="dcterms:W3CDTF">2022-06-21T19:12:35Z</dcterms:created>
  <dcterms:modified xsi:type="dcterms:W3CDTF">2026-05-26T06:27:04Z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0x010100D4B06ACCE64896489582DBB10F22954C</vt:lpwstr>
  </property>
  <property fmtid="{D5CDD505-2E9C-101B-9397-08002B2CF9AE}" pid="3" name="MediaServiceImageTags">
    <vt:lpwstr/>
  </property>
</Properties>
</file>